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65416" yWindow="645" windowWidth="9675" windowHeight="4500" activeTab="1"/>
  </bookViews>
  <sheets>
    <sheet name="Plan1" sheetId="1" r:id="rId1"/>
    <sheet name="Sistemas 1º Grau" sheetId="2" r:id="rId2"/>
    <sheet name="DELTAS" sheetId="3" r:id="rId3"/>
    <sheet name="SISTEMAS 3" sheetId="4" r:id="rId4"/>
    <sheet name="DELTAS 3" sheetId="5" r:id="rId5"/>
  </sheets>
  <definedNames>
    <definedName name="tabela" localSheetId="4">'DELTAS 3'!$S$9:$U$85</definedName>
    <definedName name="tabela" localSheetId="3">'SISTEMAS 3'!$S$9:$U$42</definedName>
    <definedName name="tabela">'Sistemas 1º Grau'!$AL$9:$AN$28</definedName>
  </definedNames>
  <calcPr fullCalcOnLoad="1"/>
</workbook>
</file>

<file path=xl/sharedStrings.xml><?xml version="1.0" encoding="utf-8"?>
<sst xmlns="http://schemas.openxmlformats.org/spreadsheetml/2006/main" count="127" uniqueCount="72">
  <si>
    <t>=</t>
  </si>
  <si>
    <t>x</t>
  </si>
  <si>
    <t>y</t>
  </si>
  <si>
    <t>X</t>
  </si>
  <si>
    <t>ESCOLHA UMA DAS OPÇÕES ABAIXO</t>
  </si>
  <si>
    <t>TELA INICIAL</t>
  </si>
  <si>
    <t>TOPO</t>
  </si>
  <si>
    <t>topo</t>
  </si>
  <si>
    <t>DESCER</t>
  </si>
  <si>
    <t>GRÁFICO 1</t>
  </si>
  <si>
    <t>FIM DO GRÁFICO</t>
  </si>
  <si>
    <t>DEUS SEJA LOUVADO</t>
  </si>
  <si>
    <t>INÍCIO GRÁFICO 2</t>
  </si>
  <si>
    <t>1ª equação</t>
  </si>
  <si>
    <t>2ª equação</t>
  </si>
  <si>
    <t>Inisira os coeficientes de X e Y e o valor das equações</t>
  </si>
  <si>
    <t>Y1</t>
  </si>
  <si>
    <t>Y2</t>
  </si>
  <si>
    <t>SUBIR</t>
  </si>
  <si>
    <t>MEIO GRÁFICO</t>
  </si>
  <si>
    <t>INÍCIO GRÁFICO</t>
  </si>
  <si>
    <t>AZUL</t>
  </si>
  <si>
    <t>PRETA</t>
  </si>
  <si>
    <t>delta</t>
  </si>
  <si>
    <t>delta x</t>
  </si>
  <si>
    <t>delta y</t>
  </si>
  <si>
    <t>Delta</t>
  </si>
  <si>
    <t>coeficiente X</t>
  </si>
  <si>
    <t>coeficiente Y</t>
  </si>
  <si>
    <t>Delta X</t>
  </si>
  <si>
    <t>Delta Y</t>
  </si>
  <si>
    <t>Coeficientes de Y</t>
  </si>
  <si>
    <t>Coeficientes de X</t>
  </si>
  <si>
    <t>Termos Independ.</t>
  </si>
  <si>
    <t>Delta X / Delta</t>
  </si>
  <si>
    <t>Delta y / Delta</t>
  </si>
  <si>
    <t>X =</t>
  </si>
  <si>
    <t>Y =</t>
  </si>
  <si>
    <t>SISTEMAS DO 1º GRAU COM 2 INCÓGNITAS</t>
  </si>
  <si>
    <t>RETORNAR</t>
  </si>
  <si>
    <t>SISTEMAS DO 1º GRAU COM DUAS INCÓGNITAS</t>
  </si>
  <si>
    <t>+</t>
  </si>
  <si>
    <t>Z</t>
  </si>
  <si>
    <t>3ª equação</t>
  </si>
  <si>
    <t>SISTEMAS DO 1º GRAU COM TRÊS INCÓGNITAS</t>
  </si>
  <si>
    <t>DETERMINANTE DA MATRIZ</t>
  </si>
  <si>
    <t>DETERMINANTE DE X</t>
  </si>
  <si>
    <t>DETERMINANTE DE Y</t>
  </si>
  <si>
    <t>DETERMINANTE DE Z</t>
  </si>
  <si>
    <t>SOLUÇÃO DO SISTEMA</t>
  </si>
  <si>
    <t>-</t>
  </si>
  <si>
    <t>Delta M =</t>
  </si>
  <si>
    <t>z</t>
  </si>
  <si>
    <t>T. Ind.</t>
  </si>
  <si>
    <t>Delta X =</t>
  </si>
  <si>
    <t>Delta Y =</t>
  </si>
  <si>
    <t>Delta Z =</t>
  </si>
  <si>
    <t>DELTA X</t>
  </si>
  <si>
    <t>DELTA</t>
  </si>
  <si>
    <t>Z =</t>
  </si>
  <si>
    <t>DELTA Y</t>
  </si>
  <si>
    <t>DELTA Z</t>
  </si>
  <si>
    <t>COEFICIENTES DAS INCÓGNITAS</t>
  </si>
  <si>
    <r>
      <t xml:space="preserve">Substitua a coluna de </t>
    </r>
    <r>
      <rPr>
        <b/>
        <sz val="12"/>
        <color indexed="10"/>
        <rFont val="Arial"/>
        <family val="2"/>
      </rPr>
      <t>Z</t>
    </r>
    <r>
      <rPr>
        <b/>
        <sz val="12"/>
        <color indexed="8"/>
        <rFont val="Arial"/>
        <family val="2"/>
      </rPr>
      <t xml:space="preserve"> pela coluna dos Termos independentes</t>
    </r>
  </si>
  <si>
    <r>
      <t xml:space="preserve">Substitua a coluna de </t>
    </r>
    <r>
      <rPr>
        <b/>
        <sz val="12"/>
        <color indexed="10"/>
        <rFont val="Arial"/>
        <family val="2"/>
      </rPr>
      <t>Y</t>
    </r>
    <r>
      <rPr>
        <b/>
        <sz val="12"/>
        <color indexed="8"/>
        <rFont val="Arial"/>
        <family val="2"/>
      </rPr>
      <t xml:space="preserve"> pela coluna dos Termos independentes</t>
    </r>
  </si>
  <si>
    <r>
      <t xml:space="preserve">Substitua a coluna de </t>
    </r>
    <r>
      <rPr>
        <b/>
        <sz val="12"/>
        <color indexed="10"/>
        <rFont val="Arial"/>
        <family val="2"/>
      </rPr>
      <t>X</t>
    </r>
    <r>
      <rPr>
        <b/>
        <sz val="12"/>
        <color indexed="8"/>
        <rFont val="Arial"/>
        <family val="2"/>
      </rPr>
      <t xml:space="preserve"> pela coluna dos Termos independentes</t>
    </r>
  </si>
  <si>
    <t>SISTEMAS LINEARES COM DUAS INCÓGNITAS</t>
  </si>
  <si>
    <t>SISTEMAS LINEARES COM TRÊS INCÓGNITAS</t>
  </si>
  <si>
    <t>SISTEMAS DO 1º GRAU</t>
  </si>
  <si>
    <t>VERIFICAR DELTA</t>
  </si>
  <si>
    <t>MATRIZ PRINCIPAL</t>
  </si>
  <si>
    <r>
      <t xml:space="preserve">Desenvolvida por Valmir Spudeit.         </t>
    </r>
    <r>
      <rPr>
        <b/>
        <sz val="12"/>
        <color indexed="15"/>
        <rFont val="Arial"/>
        <family val="2"/>
      </rPr>
      <t>VERSÃO 1.0</t>
    </r>
    <r>
      <rPr>
        <b/>
        <sz val="12"/>
        <color indexed="13"/>
        <rFont val="Arial"/>
        <family val="2"/>
      </rPr>
      <t xml:space="preserve">                  07 Novembro de 2004</t>
    </r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</si>
</sst>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0.00000"/>
    <numFmt numFmtId="182" formatCode="0\º\C"/>
    <numFmt numFmtId="183" formatCode="0.0\º\C"/>
    <numFmt numFmtId="184" formatCode="0.00\º\C"/>
    <numFmt numFmtId="185" formatCode="0.00\ \K"/>
    <numFmt numFmtId="186" formatCode="0.00\º\F"/>
    <numFmt numFmtId="187" formatCode="0.00\ \º\F"/>
    <numFmt numFmtId="188" formatCode="0.00\ \º\C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_(* #,##0.000_);_(* \(#,##0.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</numFmts>
  <fonts count="9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b/>
      <u val="single"/>
      <sz val="12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2"/>
      <color indexed="15"/>
      <name val="Arial"/>
      <family val="2"/>
    </font>
    <font>
      <b/>
      <sz val="10"/>
      <color indexed="47"/>
      <name val="Arial"/>
      <family val="2"/>
    </font>
    <font>
      <u val="single"/>
      <sz val="10"/>
      <color indexed="9"/>
      <name val="Arial"/>
      <family val="2"/>
    </font>
    <font>
      <sz val="7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8"/>
      <color indexed="10"/>
      <name val="Arial"/>
      <family val="2"/>
    </font>
    <font>
      <sz val="12"/>
      <color indexed="8"/>
      <name val="Arial"/>
      <family val="2"/>
    </font>
    <font>
      <sz val="11"/>
      <color indexed="12"/>
      <name val="Arial"/>
      <family val="2"/>
    </font>
    <font>
      <b/>
      <sz val="13"/>
      <color indexed="12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sz val="12"/>
      <color indexed="41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9"/>
      <name val="Arial"/>
      <family val="2"/>
    </font>
    <font>
      <sz val="9.5"/>
      <name val="Times New Roman"/>
      <family val="1"/>
    </font>
    <font>
      <b/>
      <sz val="12"/>
      <color indexed="41"/>
      <name val="Arial"/>
      <family val="2"/>
    </font>
    <font>
      <sz val="10"/>
      <color indexed="47"/>
      <name val="Arial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sz val="21.75"/>
      <color indexed="8"/>
      <name val="Arial"/>
      <family val="0"/>
    </font>
    <font>
      <sz val="8"/>
      <color indexed="20"/>
      <name val="Arial"/>
      <family val="0"/>
    </font>
    <font>
      <sz val="9.5"/>
      <color indexed="20"/>
      <name val="Arial"/>
      <family val="0"/>
    </font>
    <font>
      <sz val="3.5"/>
      <color indexed="8"/>
      <name val="Arial"/>
      <family val="0"/>
    </font>
    <font>
      <sz val="1"/>
      <color indexed="8"/>
      <name val="Arial"/>
      <family val="0"/>
    </font>
    <font>
      <sz val="1"/>
      <color indexed="20"/>
      <name val="Arial"/>
      <family val="0"/>
    </font>
    <font>
      <sz val="1.5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1" fillId="21" borderId="5" applyNumberFormat="0" applyAlignment="0" applyProtection="0"/>
    <xf numFmtId="16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15" fillId="35" borderId="10" xfId="0" applyFont="1" applyFill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24" fillId="34" borderId="0" xfId="44" applyFont="1" applyFill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2" fillId="37" borderId="0" xfId="0" applyFont="1" applyFill="1" applyAlignment="1" applyProtection="1">
      <alignment vertical="center"/>
      <protection hidden="1"/>
    </xf>
    <xf numFmtId="0" fontId="18" fillId="33" borderId="0" xfId="0" applyFont="1" applyFill="1" applyAlignment="1" applyProtection="1">
      <alignment horizontal="center"/>
      <protection hidden="1"/>
    </xf>
    <xf numFmtId="0" fontId="19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 horizontal="center"/>
      <protection hidden="1"/>
    </xf>
    <xf numFmtId="0" fontId="29" fillId="33" borderId="0" xfId="0" applyFont="1" applyFill="1" applyAlignment="1" applyProtection="1">
      <alignment/>
      <protection hidden="1"/>
    </xf>
    <xf numFmtId="0" fontId="10" fillId="38" borderId="0" xfId="0" applyFont="1" applyFill="1" applyAlignment="1" applyProtection="1">
      <alignment horizontal="center"/>
      <protection hidden="1"/>
    </xf>
    <xf numFmtId="0" fontId="23" fillId="38" borderId="0" xfId="0" applyFont="1" applyFill="1" applyAlignment="1" applyProtection="1">
      <alignment/>
      <protection hidden="1"/>
    </xf>
    <xf numFmtId="0" fontId="26" fillId="34" borderId="0" xfId="0" applyFont="1" applyFill="1" applyAlignment="1" applyProtection="1">
      <alignment vertical="center"/>
      <protection hidden="1"/>
    </xf>
    <xf numFmtId="0" fontId="30" fillId="36" borderId="0" xfId="0" applyFont="1" applyFill="1" applyAlignment="1" applyProtection="1">
      <alignment vertical="center"/>
      <protection hidden="1"/>
    </xf>
    <xf numFmtId="0" fontId="22" fillId="34" borderId="0" xfId="0" applyFont="1" applyFill="1" applyAlignment="1" applyProtection="1">
      <alignment/>
      <protection hidden="1"/>
    </xf>
    <xf numFmtId="0" fontId="31" fillId="33" borderId="0" xfId="44" applyFont="1" applyFill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/>
      <protection hidden="1"/>
    </xf>
    <xf numFmtId="0" fontId="7" fillId="36" borderId="0" xfId="0" applyFont="1" applyFill="1" applyAlignment="1" applyProtection="1">
      <alignment horizontal="center"/>
      <protection hidden="1"/>
    </xf>
    <xf numFmtId="0" fontId="24" fillId="36" borderId="0" xfId="44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 quotePrefix="1">
      <alignment horizontal="center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4" fillId="35" borderId="10" xfId="0" applyFont="1" applyFill="1" applyBorder="1" applyAlignment="1" applyProtection="1">
      <alignment horizontal="center"/>
      <protection hidden="1"/>
    </xf>
    <xf numFmtId="0" fontId="16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left"/>
      <protection hidden="1"/>
    </xf>
    <xf numFmtId="0" fontId="30" fillId="34" borderId="0" xfId="0" applyFont="1" applyFill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horizontal="left"/>
      <protection hidden="1"/>
    </xf>
    <xf numFmtId="0" fontId="32" fillId="34" borderId="0" xfId="0" applyFont="1" applyFill="1" applyAlignment="1" applyProtection="1">
      <alignment horizontal="left" vertical="center"/>
      <protection hidden="1"/>
    </xf>
    <xf numFmtId="0" fontId="33" fillId="34" borderId="0" xfId="0" applyFont="1" applyFill="1" applyAlignment="1" applyProtection="1">
      <alignment horizontal="center"/>
      <protection hidden="1"/>
    </xf>
    <xf numFmtId="178" fontId="13" fillId="34" borderId="0" xfId="0" applyNumberFormat="1" applyFont="1" applyFill="1" applyBorder="1" applyAlignment="1" applyProtection="1">
      <alignment horizontal="center"/>
      <protection hidden="1"/>
    </xf>
    <xf numFmtId="0" fontId="25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left"/>
      <protection hidden="1"/>
    </xf>
    <xf numFmtId="0" fontId="23" fillId="33" borderId="0" xfId="44" applyFont="1" applyFill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justify"/>
      <protection hidden="1"/>
    </xf>
    <xf numFmtId="0" fontId="8" fillId="36" borderId="0" xfId="0" applyFont="1" applyFill="1" applyBorder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8" fillId="34" borderId="0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>
      <alignment horizontal="justify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35" fillId="34" borderId="0" xfId="0" applyFont="1" applyFill="1" applyBorder="1" applyAlignment="1" applyProtection="1">
      <alignment horizontal="center"/>
      <protection hidden="1"/>
    </xf>
    <xf numFmtId="0" fontId="27" fillId="34" borderId="0" xfId="0" applyFont="1" applyFill="1" applyAlignment="1" applyProtection="1">
      <alignment horizontal="center"/>
      <protection hidden="1"/>
    </xf>
    <xf numFmtId="0" fontId="34" fillId="34" borderId="0" xfId="0" applyFont="1" applyFill="1" applyAlignment="1" applyProtection="1">
      <alignment horizontal="center"/>
      <protection hidden="1"/>
    </xf>
    <xf numFmtId="0" fontId="36" fillId="34" borderId="11" xfId="0" applyFont="1" applyFill="1" applyBorder="1" applyAlignment="1" applyProtection="1">
      <alignment horizontal="center"/>
      <protection hidden="1"/>
    </xf>
    <xf numFmtId="0" fontId="37" fillId="34" borderId="0" xfId="0" applyFont="1" applyFill="1" applyAlignment="1" applyProtection="1">
      <alignment horizontal="center"/>
      <protection hidden="1"/>
    </xf>
    <xf numFmtId="0" fontId="38" fillId="34" borderId="0" xfId="0" applyFont="1" applyFill="1" applyAlignment="1" applyProtection="1">
      <alignment vertical="center"/>
      <protection hidden="1"/>
    </xf>
    <xf numFmtId="203" fontId="33" fillId="34" borderId="0" xfId="0" applyNumberFormat="1" applyFont="1" applyFill="1" applyAlignment="1" applyProtection="1">
      <alignment horizontal="left"/>
      <protection hidden="1"/>
    </xf>
    <xf numFmtId="0" fontId="34" fillId="34" borderId="0" xfId="0" applyFont="1" applyFill="1" applyAlignment="1" applyProtection="1">
      <alignment horizontal="right"/>
      <protection hidden="1"/>
    </xf>
    <xf numFmtId="0" fontId="40" fillId="34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0" fontId="34" fillId="34" borderId="0" xfId="0" applyFont="1" applyFill="1" applyAlignment="1" applyProtection="1">
      <alignment/>
      <protection hidden="1"/>
    </xf>
    <xf numFmtId="0" fontId="34" fillId="34" borderId="0" xfId="0" applyFont="1" applyFill="1" applyAlignment="1" applyProtection="1">
      <alignment horizontal="left"/>
      <protection hidden="1"/>
    </xf>
    <xf numFmtId="0" fontId="43" fillId="34" borderId="0" xfId="0" applyFont="1" applyFill="1" applyAlignment="1" applyProtection="1">
      <alignment horizontal="left" vertical="center"/>
      <protection hidden="1"/>
    </xf>
    <xf numFmtId="0" fontId="38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0" fontId="9" fillId="34" borderId="11" xfId="0" applyNumberFormat="1" applyFont="1" applyFill="1" applyBorder="1" applyAlignment="1" applyProtection="1" quotePrefix="1">
      <alignment horizontal="center"/>
      <protection hidden="1"/>
    </xf>
    <xf numFmtId="0" fontId="39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36" fillId="34" borderId="0" xfId="0" applyFont="1" applyFill="1" applyBorder="1" applyAlignment="1" applyProtection="1">
      <alignment horizontal="center"/>
      <protection hidden="1"/>
    </xf>
    <xf numFmtId="0" fontId="3" fillId="34" borderId="0" xfId="0" applyNumberFormat="1" applyFont="1" applyFill="1" applyBorder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0" fillId="39" borderId="12" xfId="0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/>
      <protection hidden="1"/>
    </xf>
    <xf numFmtId="0" fontId="0" fillId="39" borderId="14" xfId="0" applyFill="1" applyBorder="1" applyAlignment="1" applyProtection="1">
      <alignment/>
      <protection hidden="1"/>
    </xf>
    <xf numFmtId="0" fontId="0" fillId="39" borderId="15" xfId="0" applyFill="1" applyBorder="1" applyAlignment="1" applyProtection="1">
      <alignment/>
      <protection hidden="1"/>
    </xf>
    <xf numFmtId="0" fontId="44" fillId="34" borderId="0" xfId="0" applyFont="1" applyFill="1" applyAlignment="1" applyProtection="1">
      <alignment horizontal="center"/>
      <protection hidden="1"/>
    </xf>
    <xf numFmtId="0" fontId="40" fillId="39" borderId="13" xfId="0" applyFont="1" applyFill="1" applyBorder="1" applyAlignment="1" applyProtection="1">
      <alignment horizontal="left"/>
      <protection hidden="1"/>
    </xf>
    <xf numFmtId="0" fontId="34" fillId="39" borderId="0" xfId="0" applyFont="1" applyFill="1" applyBorder="1" applyAlignment="1" applyProtection="1">
      <alignment/>
      <protection hidden="1"/>
    </xf>
    <xf numFmtId="0" fontId="34" fillId="39" borderId="16" xfId="0" applyFont="1" applyFill="1" applyBorder="1" applyAlignment="1" applyProtection="1">
      <alignment/>
      <protection hidden="1"/>
    </xf>
    <xf numFmtId="0" fontId="34" fillId="39" borderId="15" xfId="0" applyFont="1" applyFill="1" applyBorder="1" applyAlignment="1" applyProtection="1">
      <alignment/>
      <protection hidden="1"/>
    </xf>
    <xf numFmtId="0" fontId="34" fillId="39" borderId="17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left" indent="2"/>
      <protection hidden="1"/>
    </xf>
    <xf numFmtId="0" fontId="34" fillId="34" borderId="0" xfId="0" applyFont="1" applyFill="1" applyAlignment="1" applyProtection="1">
      <alignment horizontal="left" indent="1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/>
      <protection hidden="1"/>
    </xf>
    <xf numFmtId="0" fontId="43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34" fillId="34" borderId="0" xfId="0" applyFont="1" applyFill="1" applyBorder="1" applyAlignment="1" applyProtection="1">
      <alignment horizontal="left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4" fillId="34" borderId="0" xfId="0" applyFont="1" applyFill="1" applyBorder="1" applyAlignment="1" applyProtection="1">
      <alignment horizontal="center"/>
      <protection hidden="1"/>
    </xf>
    <xf numFmtId="0" fontId="34" fillId="34" borderId="0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11" fillId="34" borderId="0" xfId="0" applyFont="1" applyFill="1" applyAlignment="1" applyProtection="1">
      <alignment horizontal="left" indent="2"/>
      <protection hidden="1"/>
    </xf>
    <xf numFmtId="0" fontId="11" fillId="34" borderId="0" xfId="0" applyFont="1" applyFill="1" applyBorder="1" applyAlignment="1" applyProtection="1" quotePrefix="1">
      <alignment horizontal="left" indent="2"/>
      <protection hidden="1"/>
    </xf>
    <xf numFmtId="0" fontId="11" fillId="34" borderId="0" xfId="0" applyFont="1" applyFill="1" applyBorder="1" applyAlignment="1" applyProtection="1">
      <alignment horizontal="left" indent="2"/>
      <protection hidden="1"/>
    </xf>
    <xf numFmtId="0" fontId="39" fillId="34" borderId="0" xfId="0" applyFont="1" applyFill="1" applyBorder="1" applyAlignment="1" applyProtection="1">
      <alignment horizontal="left" indent="2"/>
      <protection hidden="1"/>
    </xf>
    <xf numFmtId="0" fontId="8" fillId="34" borderId="0" xfId="0" applyFont="1" applyFill="1" applyBorder="1" applyAlignment="1" applyProtection="1">
      <alignment horizontal="left" vertical="center" indent="2"/>
      <protection hidden="1"/>
    </xf>
    <xf numFmtId="0" fontId="11" fillId="34" borderId="0" xfId="0" applyNumberFormat="1" applyFont="1" applyFill="1" applyBorder="1" applyAlignment="1" applyProtection="1" quotePrefix="1">
      <alignment horizontal="left" indent="2"/>
      <protection hidden="1"/>
    </xf>
    <xf numFmtId="0" fontId="0" fillId="34" borderId="0" xfId="0" applyFill="1" applyAlignment="1" applyProtection="1">
      <alignment vertical="center"/>
      <protection hidden="1"/>
    </xf>
    <xf numFmtId="0" fontId="7" fillId="35" borderId="18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45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left" vertical="center"/>
      <protection hidden="1"/>
    </xf>
    <xf numFmtId="0" fontId="8" fillId="34" borderId="19" xfId="0" applyFont="1" applyFill="1" applyBorder="1" applyAlignment="1" applyProtection="1">
      <alignment horizontal="left"/>
      <protection hidden="1"/>
    </xf>
    <xf numFmtId="0" fontId="0" fillId="34" borderId="0" xfId="0" applyFont="1" applyFill="1" applyAlignment="1" applyProtection="1">
      <alignment horizontal="left" indent="1"/>
      <protection hidden="1"/>
    </xf>
    <xf numFmtId="0" fontId="11" fillId="34" borderId="0" xfId="0" applyFont="1" applyFill="1" applyAlignment="1" applyProtection="1">
      <alignment horizontal="left" indent="1"/>
      <protection hidden="1"/>
    </xf>
    <xf numFmtId="0" fontId="49" fillId="34" borderId="0" xfId="0" applyFont="1" applyFill="1" applyAlignment="1" applyProtection="1">
      <alignment horizontal="left"/>
      <protection hidden="1"/>
    </xf>
    <xf numFmtId="0" fontId="25" fillId="34" borderId="0" xfId="0" applyFont="1" applyFill="1" applyAlignment="1" applyProtection="1">
      <alignment horizontal="right"/>
      <protection hidden="1"/>
    </xf>
    <xf numFmtId="0" fontId="21" fillId="33" borderId="0" xfId="44" applyFont="1" applyFill="1" applyAlignment="1" applyProtection="1">
      <alignment/>
      <protection hidden="1"/>
    </xf>
    <xf numFmtId="0" fontId="29" fillId="33" borderId="0" xfId="0" applyFont="1" applyFill="1" applyAlignment="1" applyProtection="1">
      <alignment horizontal="left"/>
      <protection hidden="1"/>
    </xf>
    <xf numFmtId="0" fontId="24" fillId="33" borderId="0" xfId="44" applyFont="1" applyFill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2" fillId="34" borderId="0" xfId="0" applyFont="1" applyFill="1" applyAlignment="1" applyProtection="1">
      <alignment horizontal="center" vertical="center"/>
      <protection hidden="1"/>
    </xf>
    <xf numFmtId="0" fontId="43" fillId="3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1" fillId="33" borderId="0" xfId="44" applyFont="1" applyFill="1" applyAlignment="1" applyProtection="1">
      <alignment horizontal="center" vertical="center"/>
      <protection hidden="1"/>
    </xf>
    <xf numFmtId="0" fontId="50" fillId="33" borderId="0" xfId="44" applyFont="1" applyFill="1" applyAlignment="1" applyProtection="1">
      <alignment horizontal="center" vertical="center"/>
      <protection hidden="1"/>
    </xf>
    <xf numFmtId="0" fontId="38" fillId="33" borderId="0" xfId="0" applyFont="1" applyFill="1" applyAlignment="1" applyProtection="1">
      <alignment vertical="center"/>
      <protection hidden="1"/>
    </xf>
    <xf numFmtId="0" fontId="41" fillId="33" borderId="0" xfId="44" applyFont="1" applyFill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vertical="center"/>
      <protection hidden="1"/>
    </xf>
    <xf numFmtId="179" fontId="0" fillId="34" borderId="0" xfId="0" applyNumberFormat="1" applyFont="1" applyFill="1" applyAlignment="1" applyProtection="1">
      <alignment horizontal="center"/>
      <protection hidden="1"/>
    </xf>
    <xf numFmtId="1" fontId="49" fillId="34" borderId="0" xfId="0" applyNumberFormat="1" applyFont="1" applyFill="1" applyBorder="1" applyAlignment="1" applyProtection="1">
      <alignment horizontal="center"/>
      <protection hidden="1"/>
    </xf>
    <xf numFmtId="0" fontId="25" fillId="34" borderId="19" xfId="0" applyFont="1" applyFill="1" applyBorder="1" applyAlignment="1" applyProtection="1">
      <alignment/>
      <protection hidden="1"/>
    </xf>
    <xf numFmtId="0" fontId="53" fillId="35" borderId="10" xfId="0" applyFont="1" applyFill="1" applyBorder="1" applyAlignment="1" applyProtection="1">
      <alignment horizontal="center"/>
      <protection hidden="1"/>
    </xf>
    <xf numFmtId="0" fontId="53" fillId="39" borderId="10" xfId="0" applyFont="1" applyFill="1" applyBorder="1" applyAlignment="1" applyProtection="1">
      <alignment horizontal="center"/>
      <protection hidden="1"/>
    </xf>
    <xf numFmtId="0" fontId="23" fillId="36" borderId="0" xfId="44" applyFont="1" applyFill="1" applyAlignment="1" applyProtection="1">
      <alignment vertical="center" textRotation="255"/>
      <protection hidden="1"/>
    </xf>
    <xf numFmtId="0" fontId="31" fillId="36" borderId="0" xfId="44" applyFont="1" applyFill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 horizontal="left" indent="1"/>
      <protection hidden="1"/>
    </xf>
    <xf numFmtId="0" fontId="0" fillId="34" borderId="0" xfId="0" applyNumberFormat="1" applyFont="1" applyFill="1" applyBorder="1" applyAlignment="1" applyProtection="1">
      <alignment horizontal="left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2" fillId="36" borderId="0" xfId="0" applyNumberFormat="1" applyFont="1" applyFill="1" applyBorder="1" applyAlignment="1" applyProtection="1">
      <alignment horizontal="left"/>
      <protection hidden="1"/>
    </xf>
    <xf numFmtId="0" fontId="8" fillId="36" borderId="0" xfId="0" applyNumberFormat="1" applyFont="1" applyFill="1" applyBorder="1" applyAlignment="1" applyProtection="1">
      <alignment horizontal="left"/>
      <protection hidden="1"/>
    </xf>
    <xf numFmtId="0" fontId="8" fillId="34" borderId="0" xfId="0" applyNumberFormat="1" applyFont="1" applyFill="1" applyBorder="1" applyAlignment="1" applyProtection="1">
      <alignment horizontal="left" indent="1"/>
      <protection hidden="1"/>
    </xf>
    <xf numFmtId="0" fontId="11" fillId="35" borderId="2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0" fontId="0" fillId="39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41" borderId="0" xfId="0" applyFont="1" applyFill="1" applyAlignment="1" applyProtection="1">
      <alignment horizontal="right"/>
      <protection hidden="1"/>
    </xf>
    <xf numFmtId="0" fontId="2" fillId="41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2" borderId="0" xfId="0" applyFont="1" applyFill="1" applyAlignment="1" applyProtection="1">
      <alignment horizontal="right"/>
      <protection hidden="1"/>
    </xf>
    <xf numFmtId="0" fontId="2" fillId="42" borderId="0" xfId="0" applyFont="1" applyFill="1" applyAlignment="1" applyProtection="1">
      <alignment/>
      <protection hidden="1"/>
    </xf>
    <xf numFmtId="1" fontId="25" fillId="34" borderId="0" xfId="0" applyNumberFormat="1" applyFont="1" applyFill="1" applyBorder="1" applyAlignment="1" applyProtection="1">
      <alignment horizontal="center"/>
      <protection hidden="1"/>
    </xf>
    <xf numFmtId="0" fontId="8" fillId="34" borderId="0" xfId="0" applyNumberFormat="1" applyFont="1" applyFill="1" applyBorder="1" applyAlignment="1" applyProtection="1">
      <alignment horizontal="left"/>
      <protection hidden="1"/>
    </xf>
    <xf numFmtId="0" fontId="8" fillId="34" borderId="0" xfId="0" applyNumberFormat="1" applyFont="1" applyFill="1" applyBorder="1" applyAlignment="1" applyProtection="1">
      <alignment horizontal="left" indent="2"/>
      <protection hidden="1"/>
    </xf>
    <xf numFmtId="1" fontId="49" fillId="34" borderId="0" xfId="0" applyNumberFormat="1" applyFont="1" applyFill="1" applyBorder="1" applyAlignment="1" applyProtection="1">
      <alignment horizontal="left" indent="1"/>
      <protection hidden="1"/>
    </xf>
    <xf numFmtId="0" fontId="8" fillId="39" borderId="21" xfId="0" applyNumberFormat="1" applyFont="1" applyFill="1" applyBorder="1" applyAlignment="1" applyProtection="1">
      <alignment horizontal="left"/>
      <protection hidden="1"/>
    </xf>
    <xf numFmtId="0" fontId="8" fillId="39" borderId="0" xfId="0" applyNumberFormat="1" applyFont="1" applyFill="1" applyBorder="1" applyAlignment="1" applyProtection="1">
      <alignment horizontal="left"/>
      <protection hidden="1"/>
    </xf>
    <xf numFmtId="0" fontId="8" fillId="39" borderId="0" xfId="0" applyNumberFormat="1" applyFont="1" applyFill="1" applyBorder="1" applyAlignment="1" applyProtection="1">
      <alignment horizontal="left" indent="1"/>
      <protection hidden="1"/>
    </xf>
    <xf numFmtId="0" fontId="43" fillId="34" borderId="0" xfId="0" applyNumberFormat="1" applyFont="1" applyFill="1" applyBorder="1" applyAlignment="1" applyProtection="1">
      <alignment horizontal="center"/>
      <protection hidden="1"/>
    </xf>
    <xf numFmtId="0" fontId="8" fillId="39" borderId="15" xfId="0" applyNumberFormat="1" applyFont="1" applyFill="1" applyBorder="1" applyAlignment="1" applyProtection="1">
      <alignment horizontal="left" indent="1"/>
      <protection hidden="1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 quotePrefix="1">
      <alignment horizont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left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26" fillId="34" borderId="22" xfId="0" applyFont="1" applyFill="1" applyBorder="1" applyAlignment="1" applyProtection="1">
      <alignment horizontal="center"/>
      <protection hidden="1"/>
    </xf>
    <xf numFmtId="0" fontId="54" fillId="34" borderId="22" xfId="0" applyFont="1" applyFill="1" applyBorder="1" applyAlignment="1" applyProtection="1">
      <alignment horizontal="center"/>
      <protection hidden="1"/>
    </xf>
    <xf numFmtId="0" fontId="25" fillId="34" borderId="22" xfId="0" applyFont="1" applyFill="1" applyBorder="1" applyAlignment="1" applyProtection="1">
      <alignment horizontal="center"/>
      <protection hidden="1"/>
    </xf>
    <xf numFmtId="0" fontId="25" fillId="34" borderId="23" xfId="0" applyFont="1" applyFill="1" applyBorder="1" applyAlignment="1" applyProtection="1">
      <alignment horizontal="center"/>
      <protection hidden="1"/>
    </xf>
    <xf numFmtId="0" fontId="55" fillId="36" borderId="24" xfId="0" applyFont="1" applyFill="1" applyBorder="1" applyAlignment="1" applyProtection="1">
      <alignment horizontal="center"/>
      <protection hidden="1"/>
    </xf>
    <xf numFmtId="0" fontId="52" fillId="33" borderId="0" xfId="44" applyFont="1" applyFill="1" applyAlignment="1" applyProtection="1">
      <alignment/>
      <protection hidden="1"/>
    </xf>
    <xf numFmtId="0" fontId="28" fillId="37" borderId="0" xfId="0" applyFont="1" applyFill="1" applyAlignment="1" applyProtection="1">
      <alignment horizontal="center" vertical="center"/>
      <protection hidden="1"/>
    </xf>
    <xf numFmtId="0" fontId="18" fillId="37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center"/>
      <protection hidden="1"/>
    </xf>
    <xf numFmtId="0" fontId="10" fillId="38" borderId="0" xfId="0" applyFont="1" applyFill="1" applyAlignment="1" applyProtection="1">
      <alignment horizontal="center"/>
      <protection hidden="1"/>
    </xf>
    <xf numFmtId="0" fontId="9" fillId="41" borderId="19" xfId="0" applyFont="1" applyFill="1" applyBorder="1" applyAlignment="1" applyProtection="1">
      <alignment horizontal="center"/>
      <protection hidden="1"/>
    </xf>
    <xf numFmtId="0" fontId="9" fillId="41" borderId="0" xfId="0" applyFont="1" applyFill="1" applyBorder="1" applyAlignment="1" applyProtection="1">
      <alignment horizontal="center"/>
      <protection hidden="1"/>
    </xf>
    <xf numFmtId="0" fontId="9" fillId="41" borderId="25" xfId="0" applyFont="1" applyFill="1" applyBorder="1" applyAlignment="1" applyProtection="1">
      <alignment horizontal="center"/>
      <protection hidden="1"/>
    </xf>
    <xf numFmtId="0" fontId="8" fillId="36" borderId="0" xfId="0" applyFont="1" applyFill="1" applyAlignment="1" applyProtection="1">
      <alignment horizontal="center"/>
      <protection hidden="1"/>
    </xf>
    <xf numFmtId="0" fontId="23" fillId="33" borderId="0" xfId="44" applyFont="1" applyFill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 horizontal="center"/>
      <protection hidden="1"/>
    </xf>
    <xf numFmtId="0" fontId="16" fillId="34" borderId="26" xfId="0" applyFont="1" applyFill="1" applyBorder="1" applyAlignment="1" applyProtection="1">
      <alignment horizontal="center"/>
      <protection hidden="1"/>
    </xf>
    <xf numFmtId="0" fontId="23" fillId="38" borderId="0" xfId="44" applyFont="1" applyFill="1" applyAlignment="1" applyProtection="1">
      <alignment horizontal="center"/>
      <protection hidden="1"/>
    </xf>
    <xf numFmtId="0" fontId="23" fillId="33" borderId="0" xfId="44" applyFont="1" applyFill="1" applyAlignment="1" applyProtection="1">
      <alignment horizontal="center"/>
      <protection hidden="1"/>
    </xf>
    <xf numFmtId="0" fontId="11" fillId="41" borderId="19" xfId="0" applyFont="1" applyFill="1" applyBorder="1" applyAlignment="1" applyProtection="1">
      <alignment/>
      <protection hidden="1"/>
    </xf>
    <xf numFmtId="0" fontId="11" fillId="41" borderId="0" xfId="0" applyFont="1" applyFill="1" applyBorder="1" applyAlignment="1" applyProtection="1">
      <alignment/>
      <protection hidden="1"/>
    </xf>
    <xf numFmtId="0" fontId="11" fillId="41" borderId="25" xfId="0" applyFont="1" applyFill="1" applyBorder="1" applyAlignment="1" applyProtection="1">
      <alignment/>
      <protection hidden="1"/>
    </xf>
    <xf numFmtId="0" fontId="9" fillId="41" borderId="27" xfId="0" applyFont="1" applyFill="1" applyBorder="1" applyAlignment="1" applyProtection="1">
      <alignment/>
      <protection hidden="1"/>
    </xf>
    <xf numFmtId="0" fontId="9" fillId="41" borderId="28" xfId="0" applyFont="1" applyFill="1" applyBorder="1" applyAlignment="1" applyProtection="1">
      <alignment/>
      <protection hidden="1"/>
    </xf>
    <xf numFmtId="0" fontId="9" fillId="41" borderId="29" xfId="0" applyFont="1" applyFill="1" applyBorder="1" applyAlignment="1" applyProtection="1">
      <alignment/>
      <protection hidden="1"/>
    </xf>
    <xf numFmtId="0" fontId="24" fillId="33" borderId="0" xfId="44" applyFont="1" applyFill="1" applyAlignment="1" applyProtection="1">
      <alignment horizontal="center"/>
      <protection hidden="1"/>
    </xf>
    <xf numFmtId="0" fontId="24" fillId="36" borderId="0" xfId="44" applyFont="1" applyFill="1" applyAlignment="1" applyProtection="1">
      <alignment horizontal="center"/>
      <protection hidden="1"/>
    </xf>
    <xf numFmtId="0" fontId="23" fillId="38" borderId="0" xfId="44" applyFont="1" applyFill="1" applyAlignment="1" applyProtection="1">
      <alignment vertical="center" textRotation="255"/>
      <protection hidden="1"/>
    </xf>
    <xf numFmtId="0" fontId="16" fillId="34" borderId="28" xfId="0" applyFont="1" applyFill="1" applyBorder="1" applyAlignment="1" applyProtection="1">
      <alignment horizontal="center"/>
      <protection hidden="1"/>
    </xf>
    <xf numFmtId="0" fontId="11" fillId="41" borderId="19" xfId="0" applyFont="1" applyFill="1" applyBorder="1" applyAlignment="1" applyProtection="1">
      <alignment horizontal="center" vertical="center" wrapText="1"/>
      <protection hidden="1"/>
    </xf>
    <xf numFmtId="0" fontId="11" fillId="41" borderId="0" xfId="0" applyFont="1" applyFill="1" applyBorder="1" applyAlignment="1" applyProtection="1">
      <alignment horizontal="center" vertical="center" wrapText="1"/>
      <protection hidden="1"/>
    </xf>
    <xf numFmtId="0" fontId="11" fillId="41" borderId="25" xfId="0" applyFont="1" applyFill="1" applyBorder="1" applyAlignment="1" applyProtection="1">
      <alignment horizontal="center" vertical="center" wrapText="1"/>
      <protection hidden="1"/>
    </xf>
    <xf numFmtId="0" fontId="14" fillId="41" borderId="30" xfId="0" applyFont="1" applyFill="1" applyBorder="1" applyAlignment="1" applyProtection="1">
      <alignment horizontal="center" vertical="center" wrapText="1"/>
      <protection hidden="1"/>
    </xf>
    <xf numFmtId="0" fontId="14" fillId="41" borderId="11" xfId="0" applyFont="1" applyFill="1" applyBorder="1" applyAlignment="1" applyProtection="1">
      <alignment horizontal="center" vertical="center" wrapText="1"/>
      <protection hidden="1"/>
    </xf>
    <xf numFmtId="0" fontId="14" fillId="41" borderId="31" xfId="0" applyFont="1" applyFill="1" applyBorder="1" applyAlignment="1" applyProtection="1">
      <alignment horizontal="center" vertical="center" wrapText="1"/>
      <protection hidden="1"/>
    </xf>
    <xf numFmtId="178" fontId="13" fillId="34" borderId="28" xfId="0" applyNumberFormat="1" applyFont="1" applyFill="1" applyBorder="1" applyAlignment="1" applyProtection="1">
      <alignment horizontal="center"/>
      <protection hidden="1"/>
    </xf>
    <xf numFmtId="0" fontId="23" fillId="33" borderId="0" xfId="44" applyFont="1" applyFill="1" applyAlignment="1" applyProtection="1">
      <alignment horizontal="left" vertical="center" textRotation="255"/>
      <protection hidden="1"/>
    </xf>
    <xf numFmtId="0" fontId="24" fillId="33" borderId="0" xfId="44" applyFont="1" applyFill="1" applyAlignment="1" applyProtection="1">
      <alignment horizontal="center" vertical="center"/>
      <protection hidden="1"/>
    </xf>
    <xf numFmtId="0" fontId="9" fillId="35" borderId="32" xfId="0" applyFont="1" applyFill="1" applyBorder="1" applyAlignment="1" applyProtection="1">
      <alignment horizontal="center"/>
      <protection locked="0"/>
    </xf>
    <xf numFmtId="0" fontId="9" fillId="35" borderId="33" xfId="0" applyFont="1" applyFill="1" applyBorder="1" applyAlignment="1" applyProtection="1" quotePrefix="1">
      <alignment horizontal="center"/>
      <protection locked="0"/>
    </xf>
    <xf numFmtId="0" fontId="9" fillId="35" borderId="32" xfId="0" applyNumberFormat="1" applyFont="1" applyFill="1" applyBorder="1" applyAlignment="1" applyProtection="1" quotePrefix="1">
      <alignment horizontal="center"/>
      <protection locked="0"/>
    </xf>
    <xf numFmtId="0" fontId="9" fillId="35" borderId="33" xfId="0" applyNumberFormat="1" applyFont="1" applyFill="1" applyBorder="1" applyAlignment="1" applyProtection="1" quotePrefix="1">
      <alignment horizontal="center"/>
      <protection locked="0"/>
    </xf>
    <xf numFmtId="0" fontId="14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3" fillId="34" borderId="0" xfId="0" applyNumberFormat="1" applyFont="1" applyFill="1" applyAlignment="1" applyProtection="1">
      <alignment horizontal="center"/>
      <protection hidden="1"/>
    </xf>
    <xf numFmtId="0" fontId="2" fillId="36" borderId="0" xfId="0" applyFont="1" applyFill="1" applyAlignment="1" applyProtection="1">
      <alignment horizontal="center"/>
      <protection hidden="1"/>
    </xf>
    <xf numFmtId="0" fontId="24" fillId="38" borderId="0" xfId="44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hidden="1"/>
    </xf>
    <xf numFmtId="0" fontId="8" fillId="36" borderId="0" xfId="0" applyFont="1" applyFill="1" applyBorder="1" applyAlignment="1" applyProtection="1">
      <alignment horizontal="left" indent="1"/>
      <protection hidden="1"/>
    </xf>
    <xf numFmtId="0" fontId="8" fillId="36" borderId="0" xfId="0" applyNumberFormat="1" applyFont="1" applyFill="1" applyBorder="1" applyAlignment="1" applyProtection="1">
      <alignment horizontal="left" indent="1"/>
      <protection hidden="1"/>
    </xf>
    <xf numFmtId="0" fontId="38" fillId="34" borderId="0" xfId="0" applyFont="1" applyFill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4" fillId="34" borderId="0" xfId="0" applyFont="1" applyFill="1" applyAlignment="1" applyProtection="1">
      <alignment horizontal="center"/>
      <protection hidden="1"/>
    </xf>
    <xf numFmtId="0" fontId="34" fillId="34" borderId="26" xfId="0" applyFont="1" applyFill="1" applyBorder="1" applyAlignment="1" applyProtection="1">
      <alignment horizontal="center"/>
      <protection hidden="1"/>
    </xf>
    <xf numFmtId="0" fontId="3" fillId="34" borderId="25" xfId="0" applyFont="1" applyFill="1" applyBorder="1" applyAlignment="1" applyProtection="1">
      <alignment horizontal="center"/>
      <protection hidden="1"/>
    </xf>
    <xf numFmtId="0" fontId="4" fillId="39" borderId="32" xfId="0" applyFont="1" applyFill="1" applyBorder="1" applyAlignment="1" applyProtection="1">
      <alignment horizontal="center" vertical="center"/>
      <protection hidden="1"/>
    </xf>
    <xf numFmtId="0" fontId="4" fillId="39" borderId="34" xfId="0" applyFont="1" applyFill="1" applyBorder="1" applyAlignment="1" applyProtection="1">
      <alignment horizontal="center" vertical="center"/>
      <protection hidden="1"/>
    </xf>
    <xf numFmtId="0" fontId="4" fillId="39" borderId="33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center"/>
      <protection hidden="1"/>
    </xf>
    <xf numFmtId="0" fontId="25" fillId="34" borderId="26" xfId="0" applyFont="1" applyFill="1" applyBorder="1" applyAlignment="1" applyProtection="1">
      <alignment horizontal="center"/>
      <protection hidden="1"/>
    </xf>
    <xf numFmtId="0" fontId="39" fillId="34" borderId="19" xfId="0" applyFont="1" applyFill="1" applyBorder="1" applyAlignment="1" applyProtection="1">
      <alignment horizontal="left"/>
      <protection hidden="1"/>
    </xf>
    <xf numFmtId="0" fontId="39" fillId="34" borderId="0" xfId="0" applyFont="1" applyFill="1" applyAlignment="1" applyProtection="1">
      <alignment horizontal="left"/>
      <protection hidden="1"/>
    </xf>
    <xf numFmtId="0" fontId="39" fillId="34" borderId="26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0" fillId="34" borderId="35" xfId="0" applyFont="1" applyFill="1" applyBorder="1" applyAlignment="1" applyProtection="1">
      <alignment/>
      <protection hidden="1"/>
    </xf>
    <xf numFmtId="0" fontId="37" fillId="34" borderId="0" xfId="0" applyFont="1" applyFill="1" applyAlignment="1" applyProtection="1">
      <alignment horizontal="center"/>
      <protection hidden="1"/>
    </xf>
    <xf numFmtId="0" fontId="0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ill="1" applyAlignment="1" applyProtection="1">
      <alignment/>
      <protection hidden="1"/>
    </xf>
    <xf numFmtId="0" fontId="19" fillId="33" borderId="0" xfId="44" applyFont="1" applyFill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justify"/>
      <protection hidden="1"/>
    </xf>
    <xf numFmtId="0" fontId="0" fillId="34" borderId="0" xfId="0" applyFont="1" applyFill="1" applyBorder="1" applyAlignment="1" applyProtection="1">
      <alignment horizontal="justify"/>
      <protection hidden="1"/>
    </xf>
    <xf numFmtId="0" fontId="42" fillId="33" borderId="0" xfId="44" applyFont="1" applyFill="1" applyAlignment="1" applyProtection="1">
      <alignment horizontal="center" vertical="center"/>
      <protection hidden="1"/>
    </xf>
    <xf numFmtId="0" fontId="23" fillId="38" borderId="0" xfId="44" applyFont="1" applyFill="1" applyAlignment="1" applyProtection="1">
      <alignment horizontal="center" vertical="center"/>
      <protection hidden="1"/>
    </xf>
    <xf numFmtId="0" fontId="15" fillId="36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9" fillId="40" borderId="0" xfId="0" applyFont="1" applyFill="1" applyAlignment="1" applyProtection="1">
      <alignment horizontal="center"/>
      <protection hidden="1"/>
    </xf>
    <xf numFmtId="0" fontId="9" fillId="39" borderId="0" xfId="0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9" fillId="36" borderId="0" xfId="0" applyFont="1" applyFill="1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41" borderId="0" xfId="0" applyFont="1" applyFill="1" applyAlignment="1" applyProtection="1">
      <alignment horizontal="center"/>
      <protection hidden="1"/>
    </xf>
    <xf numFmtId="0" fontId="2" fillId="42" borderId="0" xfId="0" applyFont="1" applyFill="1" applyAlignment="1" applyProtection="1">
      <alignment horizontal="center"/>
      <protection hidden="1"/>
    </xf>
    <xf numFmtId="0" fontId="10" fillId="38" borderId="0" xfId="44" applyFont="1" applyFill="1" applyAlignment="1" applyProtection="1">
      <alignment horizontal="center"/>
      <protection hidden="1"/>
    </xf>
    <xf numFmtId="0" fontId="9" fillId="41" borderId="0" xfId="0" applyFont="1" applyFill="1" applyAlignment="1" applyProtection="1">
      <alignment horizontal="center"/>
      <protection hidden="1"/>
    </xf>
    <xf numFmtId="0" fontId="9" fillId="4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8" fillId="34" borderId="0" xfId="0" applyNumberFormat="1" applyFont="1" applyFill="1" applyBorder="1" applyAlignment="1" applyProtection="1">
      <alignment horizontal="left" indent="1"/>
      <protection hidden="1"/>
    </xf>
    <xf numFmtId="0" fontId="8" fillId="39" borderId="21" xfId="0" applyNumberFormat="1" applyFont="1" applyFill="1" applyBorder="1" applyAlignment="1" applyProtection="1">
      <alignment horizontal="left" indent="1"/>
      <protection hidden="1"/>
    </xf>
    <xf numFmtId="0" fontId="8" fillId="39" borderId="0" xfId="0" applyNumberFormat="1" applyFont="1" applyFill="1" applyBorder="1" applyAlignment="1" applyProtection="1">
      <alignment horizontal="left" indent="1"/>
      <protection hidden="1"/>
    </xf>
    <xf numFmtId="0" fontId="8" fillId="39" borderId="21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8" fillId="39" borderId="16" xfId="0" applyFont="1" applyFill="1" applyBorder="1" applyAlignment="1" applyProtection="1">
      <alignment horizontal="left" indent="2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12" fillId="39" borderId="0" xfId="0" applyFont="1" applyFill="1" applyBorder="1" applyAlignment="1" applyProtection="1">
      <alignment horizontal="center"/>
      <protection hidden="1"/>
    </xf>
    <xf numFmtId="0" fontId="44" fillId="39" borderId="0" xfId="0" applyFont="1" applyFill="1" applyBorder="1" applyAlignment="1" applyProtection="1">
      <alignment horizontal="center"/>
      <protection hidden="1"/>
    </xf>
    <xf numFmtId="0" fontId="44" fillId="39" borderId="16" xfId="0" applyFont="1" applyFill="1" applyBorder="1" applyAlignment="1" applyProtection="1">
      <alignment horizontal="center"/>
      <protection hidden="1"/>
    </xf>
    <xf numFmtId="0" fontId="45" fillId="39" borderId="32" xfId="0" applyFont="1" applyFill="1" applyBorder="1" applyAlignment="1" applyProtection="1">
      <alignment horizontal="center" vertical="center"/>
      <protection hidden="1"/>
    </xf>
    <xf numFmtId="0" fontId="45" fillId="39" borderId="34" xfId="0" applyFont="1" applyFill="1" applyBorder="1" applyAlignment="1" applyProtection="1">
      <alignment horizontal="center" vertical="center"/>
      <protection hidden="1"/>
    </xf>
    <xf numFmtId="0" fontId="45" fillId="39" borderId="33" xfId="0" applyFont="1" applyFill="1" applyBorder="1" applyAlignment="1" applyProtection="1">
      <alignment horizontal="center" vertical="center"/>
      <protection hidden="1"/>
    </xf>
    <xf numFmtId="0" fontId="31" fillId="33" borderId="0" xfId="44" applyFont="1" applyFill="1" applyAlignment="1" applyProtection="1">
      <alignment horizontal="center" vertical="center"/>
      <protection hidden="1"/>
    </xf>
    <xf numFmtId="0" fontId="10" fillId="38" borderId="0" xfId="44" applyFont="1" applyFill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 quotePrefix="1">
      <alignment horizontal="center"/>
      <protection locked="0"/>
    </xf>
    <xf numFmtId="0" fontId="9" fillId="0" borderId="32" xfId="0" applyNumberFormat="1" applyFont="1" applyFill="1" applyBorder="1" applyAlignment="1" applyProtection="1" quotePrefix="1">
      <alignment horizontal="center"/>
      <protection locked="0"/>
    </xf>
    <xf numFmtId="0" fontId="9" fillId="0" borderId="33" xfId="0" applyNumberFormat="1" applyFont="1" applyFill="1" applyBorder="1" applyAlignment="1" applyProtection="1" quotePrefix="1">
      <alignment horizontal="center"/>
      <protection locked="0"/>
    </xf>
    <xf numFmtId="0" fontId="42" fillId="34" borderId="0" xfId="44" applyFont="1" applyFill="1" applyAlignment="1" applyProtection="1">
      <alignment horizontal="center" vertical="center"/>
      <protection hidden="1"/>
    </xf>
    <xf numFmtId="0" fontId="15" fillId="34" borderId="28" xfId="0" applyFont="1" applyFill="1" applyBorder="1" applyAlignment="1" applyProtection="1">
      <alignment horizontal="center"/>
      <protection hidden="1"/>
    </xf>
    <xf numFmtId="0" fontId="18" fillId="38" borderId="0" xfId="44" applyFont="1" applyFill="1" applyAlignment="1" applyProtection="1">
      <alignment horizontal="center" vertical="center"/>
      <protection hidden="1"/>
    </xf>
    <xf numFmtId="0" fontId="8" fillId="39" borderId="21" xfId="0" applyNumberFormat="1" applyFont="1" applyFill="1" applyBorder="1" applyAlignment="1" applyProtection="1">
      <alignment horizontal="left" indent="2"/>
      <protection hidden="1"/>
    </xf>
    <xf numFmtId="0" fontId="8" fillId="39" borderId="0" xfId="0" applyNumberFormat="1" applyFont="1" applyFill="1" applyBorder="1" applyAlignment="1" applyProtection="1">
      <alignment horizontal="left" indent="2"/>
      <protection hidden="1"/>
    </xf>
    <xf numFmtId="0" fontId="8" fillId="39" borderId="16" xfId="0" applyNumberFormat="1" applyFont="1" applyFill="1" applyBorder="1" applyAlignment="1" applyProtection="1">
      <alignment horizontal="left" indent="2"/>
      <protection hidden="1"/>
    </xf>
    <xf numFmtId="0" fontId="44" fillId="39" borderId="13" xfId="0" applyFont="1" applyFill="1" applyBorder="1" applyAlignment="1" applyProtection="1">
      <alignment horizontal="center"/>
      <protection hidden="1"/>
    </xf>
    <xf numFmtId="0" fontId="44" fillId="39" borderId="36" xfId="0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11" fillId="0" borderId="32" xfId="0" applyFont="1" applyFill="1" applyBorder="1" applyAlignment="1" applyProtection="1">
      <alignment horizontal="left" indent="1"/>
      <protection locked="0"/>
    </xf>
    <xf numFmtId="0" fontId="11" fillId="0" borderId="34" xfId="0" applyFont="1" applyFill="1" applyBorder="1" applyAlignment="1" applyProtection="1">
      <alignment horizontal="left" indent="1"/>
      <protection locked="0"/>
    </xf>
    <xf numFmtId="0" fontId="11" fillId="0" borderId="33" xfId="0" applyFont="1" applyFill="1" applyBorder="1" applyAlignment="1" applyProtection="1">
      <alignment horizontal="left" indent="1"/>
      <protection locked="0"/>
    </xf>
    <xf numFmtId="0" fontId="12" fillId="39" borderId="13" xfId="0" applyFont="1" applyFill="1" applyBorder="1" applyAlignment="1" applyProtection="1">
      <alignment horizontal="center"/>
      <protection hidden="1"/>
    </xf>
    <xf numFmtId="0" fontId="2" fillId="41" borderId="37" xfId="0" applyFont="1" applyFill="1" applyBorder="1" applyAlignment="1" applyProtection="1">
      <alignment horizontal="center" vertical="center"/>
      <protection hidden="1"/>
    </xf>
    <xf numFmtId="0" fontId="2" fillId="41" borderId="38" xfId="0" applyFont="1" applyFill="1" applyBorder="1" applyAlignment="1" applyProtection="1">
      <alignment horizontal="center" vertical="center"/>
      <protection hidden="1"/>
    </xf>
    <xf numFmtId="0" fontId="2" fillId="41" borderId="39" xfId="0" applyFont="1" applyFill="1" applyBorder="1" applyAlignment="1" applyProtection="1">
      <alignment horizontal="center" vertical="center"/>
      <protection hidden="1"/>
    </xf>
    <xf numFmtId="0" fontId="2" fillId="41" borderId="40" xfId="0" applyFont="1" applyFill="1" applyBorder="1" applyAlignment="1" applyProtection="1">
      <alignment horizontal="center" vertical="center"/>
      <protection hidden="1"/>
    </xf>
    <xf numFmtId="0" fontId="2" fillId="41" borderId="41" xfId="0" applyFont="1" applyFill="1" applyBorder="1" applyAlignment="1" applyProtection="1">
      <alignment horizontal="center" vertical="center"/>
      <protection hidden="1"/>
    </xf>
    <xf numFmtId="0" fontId="2" fillId="41" borderId="42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48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41" borderId="30" xfId="0" applyFont="1" applyFill="1" applyBorder="1" applyAlignment="1" applyProtection="1">
      <alignment horizontal="center" vertical="center"/>
      <protection hidden="1"/>
    </xf>
    <xf numFmtId="0" fontId="2" fillId="41" borderId="11" xfId="0" applyFont="1" applyFill="1" applyBorder="1" applyAlignment="1" applyProtection="1">
      <alignment horizontal="center" vertical="center"/>
      <protection hidden="1"/>
    </xf>
    <xf numFmtId="0" fontId="2" fillId="41" borderId="31" xfId="0" applyFont="1" applyFill="1" applyBorder="1" applyAlignment="1" applyProtection="1">
      <alignment horizontal="center" vertical="center"/>
      <protection hidden="1"/>
    </xf>
    <xf numFmtId="0" fontId="2" fillId="41" borderId="27" xfId="0" applyFont="1" applyFill="1" applyBorder="1" applyAlignment="1" applyProtection="1">
      <alignment horizontal="center" vertical="center"/>
      <protection hidden="1"/>
    </xf>
    <xf numFmtId="0" fontId="2" fillId="41" borderId="28" xfId="0" applyFont="1" applyFill="1" applyBorder="1" applyAlignment="1" applyProtection="1">
      <alignment horizontal="center" vertical="center"/>
      <protection hidden="1"/>
    </xf>
    <xf numFmtId="0" fontId="2" fillId="41" borderId="29" xfId="0" applyFont="1" applyFill="1" applyBorder="1" applyAlignment="1" applyProtection="1">
      <alignment horizontal="center" vertical="center"/>
      <protection hidden="1"/>
    </xf>
    <xf numFmtId="0" fontId="4" fillId="41" borderId="43" xfId="0" applyNumberFormat="1" applyFont="1" applyFill="1" applyBorder="1" applyAlignment="1" applyProtection="1">
      <alignment horizontal="center" vertical="center"/>
      <protection hidden="1"/>
    </xf>
    <xf numFmtId="0" fontId="4" fillId="41" borderId="44" xfId="0" applyNumberFormat="1" applyFont="1" applyFill="1" applyBorder="1" applyAlignment="1" applyProtection="1">
      <alignment horizontal="center" vertical="center"/>
      <protection hidden="1"/>
    </xf>
    <xf numFmtId="0" fontId="8" fillId="41" borderId="44" xfId="0" applyFont="1" applyFill="1" applyBorder="1" applyAlignment="1" applyProtection="1">
      <alignment horizontal="left" vertical="center"/>
      <protection hidden="1"/>
    </xf>
    <xf numFmtId="0" fontId="8" fillId="41" borderId="45" xfId="0" applyFont="1" applyFill="1" applyBorder="1" applyAlignment="1" applyProtection="1">
      <alignment horizontal="left" vertical="center"/>
      <protection hidden="1"/>
    </xf>
    <xf numFmtId="0" fontId="16" fillId="35" borderId="18" xfId="0" applyFont="1" applyFill="1" applyBorder="1" applyAlignment="1" applyProtection="1">
      <alignment vertical="center"/>
      <protection hidden="1"/>
    </xf>
    <xf numFmtId="0" fontId="16" fillId="35" borderId="46" xfId="0" applyFont="1" applyFill="1" applyBorder="1" applyAlignment="1" applyProtection="1">
      <alignment vertical="center"/>
      <protection hidden="1"/>
    </xf>
    <xf numFmtId="0" fontId="9" fillId="34" borderId="0" xfId="0" applyFont="1" applyFill="1" applyAlignment="1" applyProtection="1">
      <alignment horizontal="center"/>
      <protection hidden="1"/>
    </xf>
    <xf numFmtId="0" fontId="44" fillId="34" borderId="0" xfId="0" applyFont="1" applyFill="1" applyAlignment="1" applyProtection="1">
      <alignment horizontal="center"/>
      <protection hidden="1"/>
    </xf>
    <xf numFmtId="0" fontId="44" fillId="36" borderId="0" xfId="0" applyFont="1" applyFill="1" applyAlignment="1" applyProtection="1">
      <alignment horizontal="center"/>
      <protection hidden="1"/>
    </xf>
    <xf numFmtId="0" fontId="12" fillId="41" borderId="0" xfId="0" applyFont="1" applyFill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4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left"/>
      <protection hidden="1"/>
    </xf>
    <xf numFmtId="0" fontId="9" fillId="34" borderId="0" xfId="0" applyNumberFormat="1" applyFont="1" applyFill="1" applyBorder="1" applyAlignment="1" applyProtection="1" quotePrefix="1">
      <alignment horizontal="center"/>
      <protection hidden="1"/>
    </xf>
    <xf numFmtId="0" fontId="39" fillId="34" borderId="0" xfId="0" applyFont="1" applyFill="1" applyBorder="1" applyAlignment="1" applyProtection="1">
      <alignment horizontal="left"/>
      <protection hidden="1"/>
    </xf>
    <xf numFmtId="0" fontId="15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Alignment="1" applyProtection="1">
      <alignment horizontal="left" indent="2"/>
      <protection hidden="1"/>
    </xf>
    <xf numFmtId="0" fontId="8" fillId="34" borderId="0" xfId="0" applyFont="1" applyFill="1" applyBorder="1" applyAlignment="1" applyProtection="1">
      <alignment horizontal="left" indent="2"/>
      <protection hidden="1"/>
    </xf>
    <xf numFmtId="0" fontId="11" fillId="34" borderId="0" xfId="0" applyNumberFormat="1" applyFont="1" applyFill="1" applyBorder="1" applyAlignment="1" applyProtection="1" quotePrefix="1">
      <alignment horizontal="left" indent="2"/>
      <protection hidden="1"/>
    </xf>
    <xf numFmtId="0" fontId="39" fillId="34" borderId="0" xfId="0" applyFont="1" applyFill="1" applyBorder="1" applyAlignment="1" applyProtection="1">
      <alignment horizontal="left" indent="2"/>
      <protection hidden="1"/>
    </xf>
    <xf numFmtId="0" fontId="8" fillId="34" borderId="0" xfId="0" applyNumberFormat="1" applyFont="1" applyFill="1" applyBorder="1" applyAlignment="1" applyProtection="1">
      <alignment horizontal="left" indent="2"/>
      <protection hidden="1"/>
    </xf>
    <xf numFmtId="0" fontId="14" fillId="35" borderId="47" xfId="0" applyFont="1" applyFill="1" applyBorder="1" applyAlignment="1" applyProtection="1">
      <alignment horizontal="right" vertical="center"/>
      <protection hidden="1"/>
    </xf>
    <xf numFmtId="0" fontId="14" fillId="35" borderId="18" xfId="0" applyFont="1" applyFill="1" applyBorder="1" applyAlignment="1" applyProtection="1">
      <alignment horizontal="right" vertical="center"/>
      <protection hidden="1"/>
    </xf>
    <xf numFmtId="0" fontId="14" fillId="34" borderId="0" xfId="0" applyFont="1" applyFill="1" applyAlignment="1" applyProtection="1">
      <alignment horizontal="left"/>
      <protection hidden="1"/>
    </xf>
    <xf numFmtId="0" fontId="46" fillId="41" borderId="0" xfId="0" applyFont="1" applyFill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7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u val="none"/>
        <color indexed="34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34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  <fill>
        <patternFill>
          <bgColor indexed="39"/>
        </patternFill>
      </fill>
    </dxf>
    <dxf>
      <font>
        <b/>
        <i val="0"/>
        <color indexed="8"/>
      </font>
      <fill>
        <patternFill>
          <bgColor indexed="34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10"/>
      </font>
      <fill>
        <patternFill>
          <bgColor indexed="26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</border>
    </dxf>
    <dxf>
      <font>
        <b/>
        <i val="0"/>
        <color indexed="9"/>
      </font>
      <fill>
        <patternFill>
          <bgColor indexed="8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b/>
        <i val="0"/>
        <color indexed="13"/>
      </font>
      <fill>
        <patternFill>
          <bgColor indexed="10"/>
        </patternFill>
      </fill>
      <border>
        <left style="thin">
          <color indexed="37"/>
        </left>
        <right style="thin">
          <color indexed="37"/>
        </right>
        <top style="thin">
          <color indexed="37"/>
        </top>
        <bottom style="thin">
          <color indexed="37"/>
        </bottom>
      </border>
    </dxf>
    <dxf>
      <font>
        <b/>
        <i val="0"/>
        <color indexed="9"/>
      </font>
      <fill>
        <patternFill>
          <bgColor indexed="1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u val="none"/>
        <color indexed="34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34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9"/>
        </patternFill>
      </fill>
    </dxf>
    <dxf>
      <font>
        <b/>
        <i val="0"/>
        <color indexed="8"/>
      </font>
      <fill>
        <patternFill>
          <bgColor indexed="34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10"/>
      </font>
      <fill>
        <patternFill>
          <bgColor indexed="26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</border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9"/>
      </font>
      <fill>
        <patternFill>
          <bgColor indexed="39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39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u val="none"/>
        <color indexed="34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34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13"/>
      </font>
      <fill>
        <patternFill>
          <bgColor indexed="39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26"/>
        </patternFill>
      </fill>
      <border>
        <left style="thin"/>
        <right style="thin"/>
        <top>
          <color indexed="63"/>
        </top>
        <bottom style="thin"/>
      </border>
    </dxf>
    <dxf>
      <font>
        <b/>
        <i val="0"/>
        <color indexed="9"/>
      </font>
      <fill>
        <patternFill>
          <bgColor indexed="18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9"/>
        </patternFill>
      </fill>
    </dxf>
    <dxf>
      <font>
        <b/>
        <i val="0"/>
        <color indexed="9"/>
      </font>
      <fill>
        <patternFill>
          <bgColor indexed="39"/>
        </patternFill>
      </fill>
    </dxf>
    <dxf>
      <font>
        <b/>
        <i val="0"/>
        <color indexed="8"/>
      </font>
      <fill>
        <patternFill>
          <bgColor indexed="34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10"/>
      </font>
      <fill>
        <patternFill>
          <bgColor indexed="26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</border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color rgb="FFFF0000"/>
      </font>
      <fill>
        <patternFill>
          <bgColor rgb="FFFFFFCC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8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800000"/>
        </left>
        <right style="thin">
          <color rgb="FFFFFF00"/>
        </right>
        <top style="thin"/>
        <bottom style="thin">
          <color rgb="FFFFFF00"/>
        </bottom>
      </border>
    </dxf>
    <dxf>
      <font>
        <b/>
        <i val="0"/>
        <color rgb="FFFFFFFF"/>
      </font>
      <fill>
        <patternFill>
          <bgColor rgb="FF000000"/>
        </patternFill>
      </fill>
      <border>
        <left style="thin">
          <color rgb="FFFF00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675"/>
          <c:w val="0.97575"/>
          <c:h val="0.96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'Sistemas 1º Grau'!$Z$5:$Z$45</c:f>
              <c:numCache/>
            </c:numRef>
          </c:xVal>
          <c:yVal>
            <c:numRef>
              <c:f>'Sistemas 1º Grau'!$AA$5:$AA$45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'Sistemas 1º Grau'!$Z$5:$Z$45</c:f>
              <c:numCache/>
            </c:numRef>
          </c:xVal>
          <c:yVal>
            <c:numRef>
              <c:f>'Sistemas 1º Grau'!$AB$5:$AB$45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'Sistemas 1º Grau'!$Y$19:$Y$20</c:f>
              <c:numCache/>
            </c:numRef>
          </c:xVal>
          <c:yVal>
            <c:numRef>
              <c:f>'Sistemas 1º Grau'!$W$19:$W$20</c:f>
            </c:numRef>
          </c:yVal>
          <c:smooth val="1"/>
        </c:ser>
        <c:axId val="61566578"/>
        <c:axId val="17228291"/>
      </c:scatterChart>
      <c:valAx>
        <c:axId val="61566578"/>
        <c:scaling>
          <c:orientation val="minMax"/>
          <c:max val="23"/>
          <c:min val="-2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28291"/>
        <c:crosses val="autoZero"/>
        <c:crossBetween val="midCat"/>
        <c:dispUnits/>
        <c:majorUnit val="1"/>
        <c:minorUnit val="1"/>
      </c:valAx>
      <c:valAx>
        <c:axId val="17228291"/>
        <c:scaling>
          <c:orientation val="minMax"/>
          <c:max val="23"/>
          <c:min val="-2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6578"/>
        <c:crosses val="autoZero"/>
        <c:crossBetween val="midCat"/>
        <c:dispUnits/>
        <c:majorUnit val="1"/>
        <c:minorUnit val="0.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7325"/>
          <c:h val="0.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'Sistemas 1º Grau'!$Z$5:$Z$45</c:f>
              <c:numCache/>
            </c:numRef>
          </c:xVal>
          <c:yVal>
            <c:numRef>
              <c:f>'Sistemas 1º Grau'!$AA$5:$AA$45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'Sistemas 1º Grau'!$Z$5:$Z$45</c:f>
              <c:numCache/>
            </c:numRef>
          </c:xVal>
          <c:yVal>
            <c:numRef>
              <c:f>'Sistemas 1º Grau'!$AB$5:$AB$45</c:f>
              <c:numCache/>
            </c:numRef>
          </c:yVal>
          <c:smooth val="1"/>
        </c:ser>
        <c:axId val="20836892"/>
        <c:axId val="53314301"/>
      </c:scatterChart>
      <c:valAx>
        <c:axId val="208368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3314301"/>
        <c:crosses val="autoZero"/>
        <c:crossBetween val="midCat"/>
        <c:dispUnits/>
        <c:majorUnit val="1"/>
        <c:minorUnit val="1"/>
      </c:valAx>
      <c:valAx>
        <c:axId val="53314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0836892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strRef>
              <c:f>'SISTEMAS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'SISTEMAS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strRef>
              <c:f>'SISTEMAS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'SISTEMAS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'SISTEMAS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'SISTEMAS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'SISTEMAS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'SISTEMAS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0066662"/>
        <c:axId val="23491095"/>
      </c:scatterChart>
      <c:valAx>
        <c:axId val="100666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1095"/>
        <c:crosses val="autoZero"/>
        <c:crossBetween val="midCat"/>
        <c:dispUnits/>
      </c:valAx>
      <c:valAx>
        <c:axId val="23491095"/>
        <c:scaling>
          <c:orientation val="minMax"/>
          <c:max val="23"/>
          <c:min val="-2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6662"/>
        <c:crosses val="autoZero"/>
        <c:crossBetween val="midCat"/>
        <c:dispUnits/>
        <c:majorUnit val="1"/>
        <c:minorUnit val="0.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'SISTEMAS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'SISTEMAS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'SISTEMAS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'SISTEMAS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0093264"/>
        <c:axId val="23730513"/>
      </c:scatterChart>
      <c:valAx>
        <c:axId val="100932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3730513"/>
        <c:crosses val="autoZero"/>
        <c:crossBetween val="midCat"/>
        <c:dispUnits/>
      </c:valAx>
      <c:valAx>
        <c:axId val="23730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0093264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strRef>
              <c:f>'DELTAS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'DELTAS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strRef>
              <c:f>'DELTAS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'DELTAS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'DELTAS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'DELTAS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'DELTAS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'DELTAS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2248026"/>
        <c:axId val="43123371"/>
      </c:scatterChart>
      <c:valAx>
        <c:axId val="122480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3371"/>
        <c:crosses val="autoZero"/>
        <c:crossBetween val="midCat"/>
        <c:dispUnits/>
      </c:valAx>
      <c:valAx>
        <c:axId val="43123371"/>
        <c:scaling>
          <c:orientation val="minMax"/>
          <c:max val="23"/>
          <c:min val="-2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8026"/>
        <c:crosses val="autoZero"/>
        <c:crossBetween val="midCat"/>
        <c:dispUnits/>
        <c:majorUnit val="1"/>
        <c:minorUnit val="0.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'DELTAS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'DELTAS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'DELTAS 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'DELTAS 3'!#REF!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2566020"/>
        <c:axId val="3332133"/>
      </c:scatterChart>
      <c:valAx>
        <c:axId val="525660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332133"/>
        <c:crosses val="autoZero"/>
        <c:crossBetween val="midCat"/>
        <c:dispUnits/>
      </c:valAx>
      <c:valAx>
        <c:axId val="3332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52566020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9525</xdr:rowOff>
    </xdr:from>
    <xdr:to>
      <xdr:col>24</xdr:col>
      <xdr:colOff>571500</xdr:colOff>
      <xdr:row>64</xdr:row>
      <xdr:rowOff>104775</xdr:rowOff>
    </xdr:to>
    <xdr:graphicFrame>
      <xdr:nvGraphicFramePr>
        <xdr:cNvPr id="1" name="Gráfico 1"/>
        <xdr:cNvGraphicFramePr/>
      </xdr:nvGraphicFramePr>
      <xdr:xfrm>
        <a:off x="323850" y="5429250"/>
        <a:ext cx="79629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76</xdr:row>
      <xdr:rowOff>47625</xdr:rowOff>
    </xdr:from>
    <xdr:to>
      <xdr:col>24</xdr:col>
      <xdr:colOff>190500</xdr:colOff>
      <xdr:row>107</xdr:row>
      <xdr:rowOff>152400</xdr:rowOff>
    </xdr:to>
    <xdr:graphicFrame>
      <xdr:nvGraphicFramePr>
        <xdr:cNvPr id="2" name="Gráfico 2"/>
        <xdr:cNvGraphicFramePr/>
      </xdr:nvGraphicFramePr>
      <xdr:xfrm>
        <a:off x="123825" y="13144500"/>
        <a:ext cx="778192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11</xdr:row>
      <xdr:rowOff>9525</xdr:rowOff>
    </xdr:from>
    <xdr:to>
      <xdr:col>9</xdr:col>
      <xdr:colOff>85725</xdr:colOff>
      <xdr:row>13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095500" y="2019300"/>
          <a:ext cx="76200" cy="590550"/>
        </a:xfrm>
        <a:prstGeom prst="lef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10</xdr:row>
      <xdr:rowOff>19050</xdr:rowOff>
    </xdr:from>
    <xdr:to>
      <xdr:col>1</xdr:col>
      <xdr:colOff>114300</xdr:colOff>
      <xdr:row>12</xdr:row>
      <xdr:rowOff>47625</xdr:rowOff>
    </xdr:to>
    <xdr:sp>
      <xdr:nvSpPr>
        <xdr:cNvPr id="1" name="Line 3"/>
        <xdr:cNvSpPr>
          <a:spLocks/>
        </xdr:cNvSpPr>
      </xdr:nvSpPr>
      <xdr:spPr>
        <a:xfrm>
          <a:off x="295275" y="1847850"/>
          <a:ext cx="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10</xdr:row>
      <xdr:rowOff>47625</xdr:rowOff>
    </xdr:from>
    <xdr:to>
      <xdr:col>2</xdr:col>
      <xdr:colOff>714375</xdr:colOff>
      <xdr:row>12</xdr:row>
      <xdr:rowOff>38100</xdr:rowOff>
    </xdr:to>
    <xdr:sp>
      <xdr:nvSpPr>
        <xdr:cNvPr id="2" name="Line 4"/>
        <xdr:cNvSpPr>
          <a:spLocks/>
        </xdr:cNvSpPr>
      </xdr:nvSpPr>
      <xdr:spPr>
        <a:xfrm>
          <a:off x="1876425" y="18764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19050</xdr:rowOff>
    </xdr:from>
    <xdr:to>
      <xdr:col>4</xdr:col>
      <xdr:colOff>142875</xdr:colOff>
      <xdr:row>12</xdr:row>
      <xdr:rowOff>9525</xdr:rowOff>
    </xdr:to>
    <xdr:sp>
      <xdr:nvSpPr>
        <xdr:cNvPr id="3" name="Line 5"/>
        <xdr:cNvSpPr>
          <a:spLocks/>
        </xdr:cNvSpPr>
      </xdr:nvSpPr>
      <xdr:spPr>
        <a:xfrm>
          <a:off x="2476500" y="1847850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10</xdr:row>
      <xdr:rowOff>47625</xdr:rowOff>
    </xdr:from>
    <xdr:to>
      <xdr:col>5</xdr:col>
      <xdr:colOff>914400</xdr:colOff>
      <xdr:row>12</xdr:row>
      <xdr:rowOff>38100</xdr:rowOff>
    </xdr:to>
    <xdr:sp>
      <xdr:nvSpPr>
        <xdr:cNvPr id="4" name="Line 6"/>
        <xdr:cNvSpPr>
          <a:spLocks/>
        </xdr:cNvSpPr>
      </xdr:nvSpPr>
      <xdr:spPr>
        <a:xfrm>
          <a:off x="4419600" y="18764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19050</xdr:rowOff>
    </xdr:from>
    <xdr:to>
      <xdr:col>7</xdr:col>
      <xdr:colOff>142875</xdr:colOff>
      <xdr:row>12</xdr:row>
      <xdr:rowOff>9525</xdr:rowOff>
    </xdr:to>
    <xdr:sp>
      <xdr:nvSpPr>
        <xdr:cNvPr id="5" name="Line 7"/>
        <xdr:cNvSpPr>
          <a:spLocks/>
        </xdr:cNvSpPr>
      </xdr:nvSpPr>
      <xdr:spPr>
        <a:xfrm>
          <a:off x="4829175" y="1847850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914400</xdr:colOff>
      <xdr:row>10</xdr:row>
      <xdr:rowOff>47625</xdr:rowOff>
    </xdr:from>
    <xdr:to>
      <xdr:col>8</xdr:col>
      <xdr:colOff>914400</xdr:colOff>
      <xdr:row>12</xdr:row>
      <xdr:rowOff>38100</xdr:rowOff>
    </xdr:to>
    <xdr:sp>
      <xdr:nvSpPr>
        <xdr:cNvPr id="6" name="Line 8"/>
        <xdr:cNvSpPr>
          <a:spLocks/>
        </xdr:cNvSpPr>
      </xdr:nvSpPr>
      <xdr:spPr>
        <a:xfrm>
          <a:off x="6819900" y="18764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19050</xdr:rowOff>
    </xdr:from>
    <xdr:to>
      <xdr:col>3</xdr:col>
      <xdr:colOff>171450</xdr:colOff>
      <xdr:row>6</xdr:row>
      <xdr:rowOff>47625</xdr:rowOff>
    </xdr:to>
    <xdr:sp>
      <xdr:nvSpPr>
        <xdr:cNvPr id="7" name="AutoShape 9"/>
        <xdr:cNvSpPr>
          <a:spLocks/>
        </xdr:cNvSpPr>
      </xdr:nvSpPr>
      <xdr:spPr>
        <a:xfrm>
          <a:off x="2266950" y="819150"/>
          <a:ext cx="28575" cy="40957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0</xdr:rowOff>
    </xdr:from>
    <xdr:to>
      <xdr:col>18</xdr:col>
      <xdr:colOff>0</xdr:colOff>
      <xdr:row>42</xdr:row>
      <xdr:rowOff>0</xdr:rowOff>
    </xdr:to>
    <xdr:graphicFrame>
      <xdr:nvGraphicFramePr>
        <xdr:cNvPr id="1" name="Gráfico 1"/>
        <xdr:cNvGraphicFramePr/>
      </xdr:nvGraphicFramePr>
      <xdr:xfrm>
        <a:off x="323850" y="7772400"/>
        <a:ext cx="4791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42</xdr:row>
      <xdr:rowOff>0</xdr:rowOff>
    </xdr:from>
    <xdr:to>
      <xdr:col>18</xdr:col>
      <xdr:colOff>0</xdr:colOff>
      <xdr:row>42</xdr:row>
      <xdr:rowOff>0</xdr:rowOff>
    </xdr:to>
    <xdr:graphicFrame>
      <xdr:nvGraphicFramePr>
        <xdr:cNvPr id="2" name="Gráfico 2"/>
        <xdr:cNvGraphicFramePr/>
      </xdr:nvGraphicFramePr>
      <xdr:xfrm>
        <a:off x="66675" y="7772400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13</xdr:row>
      <xdr:rowOff>104775</xdr:rowOff>
    </xdr:from>
    <xdr:to>
      <xdr:col>9</xdr:col>
      <xdr:colOff>104775</xdr:colOff>
      <xdr:row>19</xdr:row>
      <xdr:rowOff>47625</xdr:rowOff>
    </xdr:to>
    <xdr:sp>
      <xdr:nvSpPr>
        <xdr:cNvPr id="3" name="AutoShape 13"/>
        <xdr:cNvSpPr>
          <a:spLocks/>
        </xdr:cNvSpPr>
      </xdr:nvSpPr>
      <xdr:spPr>
        <a:xfrm>
          <a:off x="2276475" y="2219325"/>
          <a:ext cx="142875" cy="1009650"/>
        </a:xfrm>
        <a:prstGeom prst="leftBrac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85</xdr:row>
      <xdr:rowOff>0</xdr:rowOff>
    </xdr:from>
    <xdr:to>
      <xdr:col>18</xdr:col>
      <xdr:colOff>0</xdr:colOff>
      <xdr:row>85</xdr:row>
      <xdr:rowOff>0</xdr:rowOff>
    </xdr:to>
    <xdr:graphicFrame>
      <xdr:nvGraphicFramePr>
        <xdr:cNvPr id="1" name="Gráfico 1"/>
        <xdr:cNvGraphicFramePr/>
      </xdr:nvGraphicFramePr>
      <xdr:xfrm>
        <a:off x="323850" y="18154650"/>
        <a:ext cx="540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85</xdr:row>
      <xdr:rowOff>0</xdr:rowOff>
    </xdr:from>
    <xdr:to>
      <xdr:col>18</xdr:col>
      <xdr:colOff>0</xdr:colOff>
      <xdr:row>85</xdr:row>
      <xdr:rowOff>0</xdr:rowOff>
    </xdr:to>
    <xdr:graphicFrame>
      <xdr:nvGraphicFramePr>
        <xdr:cNvPr id="2" name="Gráfico 2"/>
        <xdr:cNvGraphicFramePr/>
      </xdr:nvGraphicFramePr>
      <xdr:xfrm>
        <a:off x="66675" y="18154650"/>
        <a:ext cx="565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5</xdr:row>
      <xdr:rowOff>57150</xdr:rowOff>
    </xdr:from>
    <xdr:to>
      <xdr:col>4</xdr:col>
      <xdr:colOff>190500</xdr:colOff>
      <xdr:row>9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1190625" y="1066800"/>
          <a:ext cx="114300" cy="819150"/>
        </a:xfrm>
        <a:prstGeom prst="leftBrac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200025</xdr:rowOff>
    </xdr:from>
    <xdr:to>
      <xdr:col>2</xdr:col>
      <xdr:colOff>0</xdr:colOff>
      <xdr:row>17</xdr:row>
      <xdr:rowOff>28575</xdr:rowOff>
    </xdr:to>
    <xdr:sp>
      <xdr:nvSpPr>
        <xdr:cNvPr id="4" name="Line 5"/>
        <xdr:cNvSpPr>
          <a:spLocks/>
        </xdr:cNvSpPr>
      </xdr:nvSpPr>
      <xdr:spPr>
        <a:xfrm>
          <a:off x="314325" y="2686050"/>
          <a:ext cx="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209550</xdr:rowOff>
    </xdr:from>
    <xdr:to>
      <xdr:col>8</xdr:col>
      <xdr:colOff>0</xdr:colOff>
      <xdr:row>17</xdr:row>
      <xdr:rowOff>19050</xdr:rowOff>
    </xdr:to>
    <xdr:sp>
      <xdr:nvSpPr>
        <xdr:cNvPr id="5" name="Line 6"/>
        <xdr:cNvSpPr>
          <a:spLocks/>
        </xdr:cNvSpPr>
      </xdr:nvSpPr>
      <xdr:spPr>
        <a:xfrm>
          <a:off x="2705100" y="2695575"/>
          <a:ext cx="0" cy="771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180975</xdr:rowOff>
    </xdr:from>
    <xdr:to>
      <xdr:col>2</xdr:col>
      <xdr:colOff>9525</xdr:colOff>
      <xdr:row>29</xdr:row>
      <xdr:rowOff>47625</xdr:rowOff>
    </xdr:to>
    <xdr:sp>
      <xdr:nvSpPr>
        <xdr:cNvPr id="6" name="Line 7"/>
        <xdr:cNvSpPr>
          <a:spLocks/>
        </xdr:cNvSpPr>
      </xdr:nvSpPr>
      <xdr:spPr>
        <a:xfrm flipH="1">
          <a:off x="323850" y="5429250"/>
          <a:ext cx="0" cy="885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171450</xdr:rowOff>
    </xdr:from>
    <xdr:to>
      <xdr:col>9</xdr:col>
      <xdr:colOff>9525</xdr:colOff>
      <xdr:row>29</xdr:row>
      <xdr:rowOff>28575</xdr:rowOff>
    </xdr:to>
    <xdr:sp>
      <xdr:nvSpPr>
        <xdr:cNvPr id="7" name="Line 8"/>
        <xdr:cNvSpPr>
          <a:spLocks/>
        </xdr:cNvSpPr>
      </xdr:nvSpPr>
      <xdr:spPr>
        <a:xfrm>
          <a:off x="2847975" y="5419725"/>
          <a:ext cx="0" cy="876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180975</xdr:rowOff>
    </xdr:from>
    <xdr:to>
      <xdr:col>2</xdr:col>
      <xdr:colOff>9525</xdr:colOff>
      <xdr:row>43</xdr:row>
      <xdr:rowOff>47625</xdr:rowOff>
    </xdr:to>
    <xdr:sp>
      <xdr:nvSpPr>
        <xdr:cNvPr id="8" name="Line 9"/>
        <xdr:cNvSpPr>
          <a:spLocks/>
        </xdr:cNvSpPr>
      </xdr:nvSpPr>
      <xdr:spPr>
        <a:xfrm flipH="1">
          <a:off x="323850" y="8601075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171450</xdr:rowOff>
    </xdr:from>
    <xdr:to>
      <xdr:col>9</xdr:col>
      <xdr:colOff>9525</xdr:colOff>
      <xdr:row>43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2847975" y="8591550"/>
          <a:ext cx="0" cy="847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180975</xdr:rowOff>
    </xdr:from>
    <xdr:to>
      <xdr:col>2</xdr:col>
      <xdr:colOff>9525</xdr:colOff>
      <xdr:row>56</xdr:row>
      <xdr:rowOff>47625</xdr:rowOff>
    </xdr:to>
    <xdr:sp>
      <xdr:nvSpPr>
        <xdr:cNvPr id="10" name="Line 13"/>
        <xdr:cNvSpPr>
          <a:spLocks/>
        </xdr:cNvSpPr>
      </xdr:nvSpPr>
      <xdr:spPr>
        <a:xfrm flipH="1">
          <a:off x="323850" y="11563350"/>
          <a:ext cx="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171450</xdr:rowOff>
    </xdr:from>
    <xdr:to>
      <xdr:col>9</xdr:col>
      <xdr:colOff>9525</xdr:colOff>
      <xdr:row>56</xdr:row>
      <xdr:rowOff>28575</xdr:rowOff>
    </xdr:to>
    <xdr:sp>
      <xdr:nvSpPr>
        <xdr:cNvPr id="11" name="Line 14"/>
        <xdr:cNvSpPr>
          <a:spLocks/>
        </xdr:cNvSpPr>
      </xdr:nvSpPr>
      <xdr:spPr>
        <a:xfrm>
          <a:off x="2847975" y="11553825"/>
          <a:ext cx="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RowColHeaders="0" zoomScalePageLayoutView="0" workbookViewId="0" topLeftCell="A1">
      <selection activeCell="F12" sqref="F12:R12"/>
    </sheetView>
  </sheetViews>
  <sheetFormatPr defaultColWidth="9.140625" defaultRowHeight="12.75"/>
  <cols>
    <col min="1" max="12" width="4.8515625" style="3" customWidth="1"/>
    <col min="13" max="37" width="4.8515625" style="18" customWidth="1"/>
    <col min="38" max="16384" width="9.140625" style="3" customWidth="1"/>
  </cols>
  <sheetData>
    <row r="1" spans="1:22" s="20" customFormat="1" ht="24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s="20" customFormat="1" ht="24" customHeight="1">
      <c r="A2" s="187" t="s">
        <v>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s="27" customFormat="1" ht="15" customHeight="1">
      <c r="A3" s="26"/>
      <c r="B3" s="26"/>
      <c r="C3" s="26"/>
      <c r="D3" s="26"/>
      <c r="E3" s="26"/>
      <c r="F3" s="189" t="s">
        <v>11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26"/>
      <c r="T3" s="26"/>
      <c r="U3" s="26"/>
      <c r="V3" s="26"/>
    </row>
    <row r="4" spans="1:22" s="22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22" customFormat="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5:17" s="22" customFormat="1" ht="18">
      <c r="E6" s="188" t="s">
        <v>4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5:20" s="22" customFormat="1" ht="8.25" customHeight="1"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5:20" s="22" customFormat="1" ht="8.25" customHeight="1"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5:20" s="22" customFormat="1" ht="8.25" customHeight="1"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5:20" s="22" customFormat="1" ht="8.25" customHeight="1"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5:20" s="22" customFormat="1" ht="8.25" customHeight="1"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5:20" s="22" customFormat="1" ht="18">
      <c r="E12" s="23"/>
      <c r="F12" s="185" t="s">
        <v>66</v>
      </c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23"/>
      <c r="T12" s="23"/>
    </row>
    <row r="13" spans="5:20" s="22" customFormat="1" ht="7.5" customHeight="1"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5:20" s="22" customFormat="1" ht="15.75">
      <c r="E14" s="23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23"/>
      <c r="T14" s="23"/>
    </row>
    <row r="15" spans="5:20" s="22" customFormat="1" ht="8.25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5:20" s="22" customFormat="1" ht="18">
      <c r="E16" s="23"/>
      <c r="F16" s="185" t="s">
        <v>67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23"/>
      <c r="T16" s="23"/>
    </row>
    <row r="17" spans="5:20" s="22" customFormat="1" ht="9" customHeight="1"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5:20" s="22" customFormat="1" ht="15.75">
      <c r="E18" s="23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23"/>
      <c r="T18" s="23"/>
    </row>
    <row r="19" spans="5:20" s="22" customFormat="1" ht="15.75">
      <c r="E19" s="23"/>
      <c r="F19" s="17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5:20" s="22" customFormat="1" ht="8.25" customHeight="1"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5:20" s="22" customFormat="1" ht="15.75">
      <c r="E21" s="23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23"/>
      <c r="T21" s="23"/>
    </row>
    <row r="22" spans="5:20" s="22" customFormat="1" ht="15.75">
      <c r="E22" s="2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3"/>
      <c r="T22" s="23"/>
    </row>
    <row r="23" spans="5:20" s="22" customFormat="1" ht="8.25" customHeight="1"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5:20" s="22" customFormat="1" ht="15.75">
      <c r="E24" s="23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25"/>
      <c r="Q24" s="23"/>
      <c r="R24" s="23"/>
      <c r="S24" s="23"/>
      <c r="T24" s="23"/>
    </row>
    <row r="25" spans="5:20" s="22" customFormat="1" ht="8.25" customHeight="1"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5:20" s="22" customFormat="1" ht="15.75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5:20" s="22" customFormat="1" ht="15.75"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="22" customFormat="1" ht="12.75"/>
    <row r="29" s="22" customFormat="1" ht="12.75"/>
    <row r="30" s="22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</sheetData>
  <sheetProtection password="CB2B" sheet="1" objects="1" scenarios="1"/>
  <mergeCells count="6">
    <mergeCell ref="F16:R16"/>
    <mergeCell ref="A1:V1"/>
    <mergeCell ref="A2:V2"/>
    <mergeCell ref="F12:R12"/>
    <mergeCell ref="E6:Q6"/>
    <mergeCell ref="F3:R3"/>
  </mergeCells>
  <hyperlinks>
    <hyperlink ref="F12" location="'KELVIN 273'!A1" display="CONVERSÃO DE TEMPERATURAS (Kelvin 273)"/>
    <hyperlink ref="F12:O12" location="'KELVIN 273'!A1" tooltip="Clique aqui" display="CONVERSÃO DE TEMPERATURAS (Kelvin 273)"/>
    <hyperlink ref="F12:R12" location="'Sistemas 1º Grau'!A1" tooltip="Clique aqui" display="SISTEMAS LINEARES COM DUAS INCÓGNITAS"/>
    <hyperlink ref="F16" location="'KELVIN 273'!A1" display="CONVERSÃO DE TEMPERATURAS (Kelvin 273)"/>
    <hyperlink ref="F16:O16" location="'KELVIN 273'!A1" tooltip="Clique aqui" display="CONVERSÃO DE TEMPERATURAS (Kelvin 273)"/>
    <hyperlink ref="F16:R16" location="'SISTEMAS 3'!A1" tooltip="Clique aqui" display="SISTEMAS LINEARES COM TRÊS INCÓGNITAS"/>
  </hyperlinks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1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3.00390625" style="12" customWidth="1"/>
    <col min="3" max="3" width="4.140625" style="3" customWidth="1"/>
    <col min="4" max="4" width="3.7109375" style="3" customWidth="1"/>
    <col min="5" max="5" width="4.7109375" style="3" customWidth="1"/>
    <col min="6" max="6" width="3.28125" style="3" customWidth="1"/>
    <col min="7" max="7" width="6.140625" style="3" customWidth="1"/>
    <col min="8" max="8" width="2.57421875" style="3" customWidth="1"/>
    <col min="9" max="9" width="2.00390625" style="3" customWidth="1"/>
    <col min="10" max="10" width="3.7109375" style="3" customWidth="1"/>
    <col min="11" max="11" width="7.7109375" style="3" customWidth="1"/>
    <col min="12" max="12" width="2.57421875" style="3" customWidth="1"/>
    <col min="13" max="13" width="7.7109375" style="3" customWidth="1"/>
    <col min="14" max="14" width="2.57421875" style="3" customWidth="1"/>
    <col min="15" max="15" width="4.57421875" style="3" customWidth="1"/>
    <col min="16" max="16" width="4.8515625" style="3" customWidth="1"/>
    <col min="17" max="18" width="5.7109375" style="3" customWidth="1"/>
    <col min="19" max="19" width="1.1484375" style="3" customWidth="1"/>
    <col min="20" max="22" width="9.8515625" style="3" customWidth="1"/>
    <col min="23" max="23" width="8.57421875" style="3" hidden="1" customWidth="1"/>
    <col min="24" max="24" width="8.57421875" style="3" customWidth="1"/>
    <col min="25" max="25" width="9.140625" style="3" customWidth="1"/>
    <col min="26" max="28" width="19.8515625" style="3" customWidth="1"/>
    <col min="29" max="33" width="9.140625" style="3" customWidth="1"/>
    <col min="34" max="34" width="4.00390625" style="3" customWidth="1"/>
    <col min="35" max="37" width="4.57421875" style="3" customWidth="1"/>
    <col min="38" max="38" width="5.421875" style="3" customWidth="1"/>
    <col min="39" max="39" width="4.57421875" style="3" customWidth="1"/>
    <col min="40" max="40" width="6.421875" style="3" customWidth="1"/>
    <col min="41" max="16384" width="9.140625" style="3" customWidth="1"/>
  </cols>
  <sheetData>
    <row r="1" spans="1:22" s="1" customFormat="1" ht="17.25" customHeight="1">
      <c r="A1" s="1"/>
      <c r="D1" s="252" t="s">
        <v>5</v>
      </c>
      <c r="E1" s="252"/>
      <c r="F1" s="252"/>
      <c r="G1" s="252"/>
      <c r="H1" s="252"/>
      <c r="J1" s="248" t="str">
        <f>IF(C7&lt;&gt;6,"","VERIFICAR DELTAS")</f>
        <v>VERIFICAR DELTAS</v>
      </c>
      <c r="K1" s="248"/>
      <c r="L1" s="248"/>
      <c r="M1" s="248"/>
      <c r="N1" s="31"/>
      <c r="O1" s="194">
        <f>IF(C7&lt;&gt;6,"",IF(OR(T15&gt;23,T15&lt;(-23)),"VER GRÁFICO 2",IF(OR(U15&gt;23,U15&lt;(-23)),"VER GRÁFICO 2","")))</f>
      </c>
      <c r="P1" s="194"/>
      <c r="Q1" s="194"/>
      <c r="R1" s="194"/>
      <c r="S1" s="194"/>
      <c r="T1" s="217" t="str">
        <f>IF(C7&lt;&gt;6,"",IF(OR(T15&gt;23,T15&lt;(-23)),"",IF(OR(U15&gt;23,U15&lt;(-23)),"","VER GRÁFICO")))</f>
        <v>VER GRÁFICO</v>
      </c>
      <c r="U1" s="217"/>
      <c r="V1" s="217"/>
    </row>
    <row r="2" spans="4:29" s="1" customFormat="1" ht="5.25" customHeight="1">
      <c r="D2" s="127"/>
      <c r="E2" s="251"/>
      <c r="F2" s="251"/>
      <c r="G2" s="127"/>
      <c r="H2" s="127"/>
      <c r="R2" s="134"/>
      <c r="T2" s="243"/>
      <c r="U2" s="243"/>
      <c r="V2" s="135"/>
      <c r="Z2" s="179"/>
      <c r="AA2" s="179" t="s">
        <v>21</v>
      </c>
      <c r="AB2" s="179" t="s">
        <v>22</v>
      </c>
      <c r="AC2" s="136">
        <f>IF(OR($G$11="",$K$11=""),"",(G$11*AB2)+K$11)</f>
      </c>
    </row>
    <row r="3" spans="1:49" ht="17.25" customHeight="1">
      <c r="A3" s="223" t="s">
        <v>40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44"/>
      <c r="U3" s="244"/>
      <c r="V3" s="244"/>
      <c r="W3" s="2"/>
      <c r="X3" s="2"/>
      <c r="Y3" s="2"/>
      <c r="Z3" s="2"/>
      <c r="AA3" s="2"/>
      <c r="AB3" s="71"/>
      <c r="AC3" s="28">
        <f>IF(OR($G$11="",$K$11=""),"",(G$11*AB3)+K$11)</f>
      </c>
      <c r="AD3" s="2"/>
      <c r="AE3" s="15"/>
      <c r="AF3" s="15"/>
      <c r="AG3" s="15" t="s">
        <v>23</v>
      </c>
      <c r="AH3" s="15"/>
      <c r="AI3" s="15"/>
      <c r="AJ3" s="15"/>
      <c r="AK3" s="15"/>
      <c r="AL3" s="15"/>
      <c r="AM3" s="15"/>
      <c r="AN3" s="15"/>
      <c r="AO3" s="15"/>
      <c r="AP3" s="2"/>
      <c r="AQ3" s="2"/>
      <c r="AR3" s="2"/>
      <c r="AS3" s="2"/>
      <c r="AT3" s="2"/>
      <c r="AU3" s="2"/>
      <c r="AV3" s="2"/>
      <c r="AW3" s="2"/>
    </row>
    <row r="4" spans="1:49" ht="14.25" customHeight="1">
      <c r="A4" s="30"/>
      <c r="B4" s="222" t="s">
        <v>15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4"/>
      <c r="R4" s="238">
        <f>(K9*(DELTAS!E16/DELTAS!B16)+(M9*(DELTAS!H16/DELTAS!B16)))</f>
        <v>8</v>
      </c>
      <c r="S4" s="239"/>
      <c r="T4" s="5" t="s">
        <v>3</v>
      </c>
      <c r="U4" s="5" t="s">
        <v>16</v>
      </c>
      <c r="V4" s="39" t="s">
        <v>17</v>
      </c>
      <c r="W4" s="2"/>
      <c r="X4" s="2"/>
      <c r="Y4" s="2"/>
      <c r="Z4" s="180" t="s">
        <v>3</v>
      </c>
      <c r="AA4" s="180" t="s">
        <v>16</v>
      </c>
      <c r="AB4" s="181" t="s">
        <v>17</v>
      </c>
      <c r="AC4" s="28">
        <f>IF(OR($G$11="",$K$11=""),"",(G$11*AB4)+K$11)</f>
      </c>
      <c r="AD4" s="2"/>
      <c r="AE4" s="15"/>
      <c r="AF4" s="15"/>
      <c r="AG4" s="15">
        <f>((K6*M9)-(K9*M6))</f>
        <v>8</v>
      </c>
      <c r="AH4" s="15"/>
      <c r="AI4" s="15"/>
      <c r="AJ4" s="15"/>
      <c r="AK4" s="15"/>
      <c r="AL4" s="15"/>
      <c r="AM4" s="15"/>
      <c r="AN4" s="15"/>
      <c r="AO4" s="15"/>
      <c r="AP4" s="2"/>
      <c r="AQ4" s="2"/>
      <c r="AR4" s="2"/>
      <c r="AS4" s="2"/>
      <c r="AT4" s="2"/>
      <c r="AU4" s="2"/>
      <c r="AV4" s="2"/>
      <c r="AW4" s="2"/>
    </row>
    <row r="5" spans="1:50" ht="14.25" customHeight="1" thickBot="1">
      <c r="A5" s="30"/>
      <c r="B5" s="2"/>
      <c r="C5" s="6"/>
      <c r="D5" s="4"/>
      <c r="E5" s="4"/>
      <c r="F5" s="6"/>
      <c r="G5" s="7"/>
      <c r="H5" s="7"/>
      <c r="I5" s="7"/>
      <c r="J5" s="7"/>
      <c r="K5" s="7" t="s">
        <v>1</v>
      </c>
      <c r="L5" s="7"/>
      <c r="M5" s="7" t="s">
        <v>2</v>
      </c>
      <c r="N5" s="4"/>
      <c r="O5" s="4"/>
      <c r="P5" s="4"/>
      <c r="Q5" s="4"/>
      <c r="R5" s="238">
        <f>(K6*(DELTAS!E16/DELTAS!B16)+(M6*(DELTAS!H16/DELTAS!B16)))</f>
        <v>4</v>
      </c>
      <c r="S5" s="239"/>
      <c r="T5" s="140">
        <f>IF(OR(Q11="D",$C$7&lt;&gt;6,Q11=4,Q11=5),"",IF(OR(Q11=1,Q11=2),10,C17+10))</f>
        <v>12</v>
      </c>
      <c r="U5" s="140">
        <f>IF($T$5="","",IF(AND($Q$11=3,$M$6=0),$C$18,($O$6-$K$6*T5)/$M$6))</f>
        <v>20</v>
      </c>
      <c r="V5" s="140">
        <f>IF($T$5="","",IF(AND($Q$11=3,$M$9=0),$C$18,($O$9-$K$9*T5)/$M$9))</f>
        <v>-20</v>
      </c>
      <c r="W5" s="2"/>
      <c r="X5" s="2"/>
      <c r="Y5" s="2"/>
      <c r="Z5" s="182">
        <f>IF(OR(Q11="D",$C$7&lt;&gt;6,Q11=4,Q11=5),"",IF(OR($Q$11=1,$Q$11=2),20,$C$17+20))</f>
        <v>22</v>
      </c>
      <c r="AA5" s="182">
        <f>IF($Z$5="","",IF(AND($Q$11=3,$M$6=0),$C$18,(($O$6-$K$6*Z5)/$M$6)))</f>
        <v>40</v>
      </c>
      <c r="AB5" s="182">
        <f>IF($Z$5="","",IF(AND($Q$11=3,$M$9=0),$C$18,(($O$9-$K$9*Z5)/$M$9)))</f>
        <v>-40</v>
      </c>
      <c r="AC5" s="65"/>
      <c r="AD5" s="2"/>
      <c r="AE5" s="15"/>
      <c r="AF5" s="15"/>
      <c r="AG5" s="15" t="s">
        <v>24</v>
      </c>
      <c r="AH5" s="15"/>
      <c r="AI5" s="15"/>
      <c r="AJ5" s="15"/>
      <c r="AK5" s="15"/>
      <c r="AL5" s="15"/>
      <c r="AM5" s="15"/>
      <c r="AN5" s="15"/>
      <c r="AO5" s="15"/>
      <c r="AP5" s="2"/>
      <c r="AQ5" s="2"/>
      <c r="AR5" s="2"/>
      <c r="AS5" s="2"/>
      <c r="AT5" s="2"/>
      <c r="AU5" s="2"/>
      <c r="AV5" s="2"/>
      <c r="AW5" s="2"/>
      <c r="AX5" s="12"/>
    </row>
    <row r="6" spans="1:49" ht="14.25" customHeight="1" thickBot="1">
      <c r="A6" s="30"/>
      <c r="B6" s="2"/>
      <c r="C6" s="6"/>
      <c r="D6" s="4"/>
      <c r="E6" s="4"/>
      <c r="F6" s="6"/>
      <c r="G6" s="7" t="s">
        <v>13</v>
      </c>
      <c r="H6" s="7"/>
      <c r="I6" s="7"/>
      <c r="J6" s="7"/>
      <c r="K6" s="151">
        <v>2</v>
      </c>
      <c r="L6" s="119" t="s">
        <v>41</v>
      </c>
      <c r="M6" s="151">
        <v>-1</v>
      </c>
      <c r="N6" s="35" t="s">
        <v>0</v>
      </c>
      <c r="O6" s="218">
        <v>4</v>
      </c>
      <c r="P6" s="219"/>
      <c r="Q6" s="240" t="str">
        <f>IF(OR($C$7&lt;&gt;6,Q11=4,Q11=5),"",IF(Q11="D","falso",IF(AND(Q11=1,(K6*T15+M6*U15)=O6),"verdadeiro",IF(AND(Q11=2,(K6*T15+M6*U15)=O6),"verdadeiro",IF(AND(Q11=3,R5=O6),"verdadeiro",IF(AND(Q11=3,ROUND(K6*C17+M6*C18,0)=O6),"verdadeiro","falso"))))))</f>
        <v>verdadeiro</v>
      </c>
      <c r="R6" s="241"/>
      <c r="S6" s="242"/>
      <c r="T6" s="140">
        <f>IF($T$5="","",IF(OR($K$6="",$M$9=""),"",T5-1))</f>
        <v>11</v>
      </c>
      <c r="U6" s="140">
        <f aca="true" t="shared" si="0" ref="U6:U25">IF($T$5="","",IF(AND($Q$11=3,$M$6=0),$C$18,($O$6-$K$6*T6)/$M$6))</f>
        <v>18</v>
      </c>
      <c r="V6" s="140">
        <f aca="true" t="shared" si="1" ref="V6:V25">IF($T$5="","",IF(AND($Q$11=3,$M$9=0),$C$18,($O$9-$K$9*T6)/$M$9))</f>
        <v>-18</v>
      </c>
      <c r="W6" s="2"/>
      <c r="X6" s="2"/>
      <c r="Y6" s="2"/>
      <c r="Z6" s="182">
        <f>IF($Z$5="","",Z5-1)</f>
        <v>21</v>
      </c>
      <c r="AA6" s="182">
        <f aca="true" t="shared" si="2" ref="AA6:AA45">IF($Z$5="","",IF(AND($Q$11=3,$M$6=0),$C$18,(($O$6-$K$6*Z6)/$M$6)))</f>
        <v>38</v>
      </c>
      <c r="AB6" s="182">
        <f aca="true" t="shared" si="3" ref="AB6:AB45">IF($Z$5="","",IF(AND($Q$11=3,$M$9=0),$C$18,(($O$9-$K$9*Z6)/$M$9)))</f>
        <v>-38</v>
      </c>
      <c r="AC6" s="28"/>
      <c r="AD6" s="2"/>
      <c r="AE6" s="15"/>
      <c r="AF6" s="15"/>
      <c r="AG6" s="15">
        <f>((O6*M9)-(O9*M6))</f>
        <v>16</v>
      </c>
      <c r="AH6" s="15"/>
      <c r="AI6" s="15"/>
      <c r="AJ6" s="15"/>
      <c r="AK6" s="15"/>
      <c r="AL6" s="15"/>
      <c r="AM6" s="15"/>
      <c r="AN6" s="15"/>
      <c r="AO6" s="15"/>
      <c r="AP6" s="2"/>
      <c r="AQ6" s="2"/>
      <c r="AR6" s="2"/>
      <c r="AS6" s="2"/>
      <c r="AT6" s="2"/>
      <c r="AU6" s="2"/>
      <c r="AV6" s="2"/>
      <c r="AW6" s="2"/>
    </row>
    <row r="7" spans="1:49" ht="16.5" customHeight="1">
      <c r="A7" s="2"/>
      <c r="B7" s="2"/>
      <c r="C7" s="49">
        <f>SUM(D7:F7,D8:F8)</f>
        <v>6</v>
      </c>
      <c r="D7" s="124">
        <f>IF(K6="",0,1)</f>
        <v>1</v>
      </c>
      <c r="E7" s="124">
        <f>IF(M6&lt;&gt;"",1,0)</f>
        <v>1</v>
      </c>
      <c r="F7" s="124">
        <f>IF(O6&lt;&gt;"",1,0)</f>
        <v>1</v>
      </c>
      <c r="G7" s="245">
        <f>IF(AND(K6="",M6&lt;&gt;"",O6&lt;&gt;""),"Insira o coeficiente de X",IF(AND(K6&lt;&gt;"",M6="",O6&lt;&gt;""),"Insira o coeficiente de Y",""))</f>
      </c>
      <c r="H7" s="245"/>
      <c r="I7" s="245"/>
      <c r="J7" s="245"/>
      <c r="K7" s="245"/>
      <c r="L7" s="245"/>
      <c r="M7" s="61"/>
      <c r="N7" s="61"/>
      <c r="O7" s="61"/>
      <c r="P7" s="64">
        <f>IF(AND(K6&lt;&gt;"",M6&lt;&gt;"",O6=""),"Insira o Valor do Termo Independente",IF(AND(K6="",M6="",O6&lt;&gt;""),"Insira os valores de X e Y",IF(AND(M6&lt;&gt;"",K6="",O6=""),"Insira os Valores de X e do Termo Independente",IF(AND(K6&lt;&gt;"",M6="",O6=""),"Insira o Valor de Y",IF(AND(K6="",M9="",O9&lt;&gt;""),"Insira os valores da 1ª equação","")))))</f>
      </c>
      <c r="Q7" s="72"/>
      <c r="R7" s="72"/>
      <c r="S7" s="4"/>
      <c r="T7" s="140">
        <f aca="true" t="shared" si="4" ref="T7:T25">IF($T$5="","",IF(OR($K$6="",$M$9=""),"",T6-1))</f>
        <v>10</v>
      </c>
      <c r="U7" s="140">
        <f t="shared" si="0"/>
        <v>16</v>
      </c>
      <c r="V7" s="140">
        <f t="shared" si="1"/>
        <v>-16</v>
      </c>
      <c r="W7" s="37"/>
      <c r="X7" s="37"/>
      <c r="Y7" s="2"/>
      <c r="Z7" s="182">
        <f aca="true" t="shared" si="5" ref="Z7:Z45">IF($Z$5="","",Z6-1)</f>
        <v>20</v>
      </c>
      <c r="AA7" s="182">
        <f t="shared" si="2"/>
        <v>36</v>
      </c>
      <c r="AB7" s="182">
        <f t="shared" si="3"/>
        <v>-36</v>
      </c>
      <c r="AC7" s="28">
        <f>IF(OR($G$11="",$K$11=""),"",(G$11*AB7)+K$11)</f>
      </c>
      <c r="AD7" s="2"/>
      <c r="AE7" s="15"/>
      <c r="AF7" s="15"/>
      <c r="AG7" s="15" t="s">
        <v>25</v>
      </c>
      <c r="AH7" s="15"/>
      <c r="AI7" s="15"/>
      <c r="AJ7" s="15"/>
      <c r="AK7" s="15"/>
      <c r="AL7" s="15"/>
      <c r="AM7" s="15"/>
      <c r="AN7" s="15"/>
      <c r="AO7" s="15"/>
      <c r="AP7" s="2"/>
      <c r="AQ7" s="2"/>
      <c r="AR7" s="2"/>
      <c r="AS7" s="2"/>
      <c r="AT7" s="2"/>
      <c r="AU7" s="2"/>
      <c r="AV7" s="2"/>
      <c r="AW7" s="2"/>
    </row>
    <row r="8" spans="1:49" ht="13.5" customHeight="1" thickBot="1">
      <c r="A8" s="2"/>
      <c r="B8" s="2"/>
      <c r="C8" s="49"/>
      <c r="D8" s="124">
        <f>IF(K9&lt;&gt;"",1,0)</f>
        <v>1</v>
      </c>
      <c r="E8" s="124">
        <f>IF(M9&lt;&gt;"",1,0)</f>
        <v>1</v>
      </c>
      <c r="F8" s="124">
        <f>IF(O9&lt;&gt;"",1,0)</f>
        <v>1</v>
      </c>
      <c r="G8" s="7"/>
      <c r="H8" s="7"/>
      <c r="I8" s="7"/>
      <c r="J8" s="7"/>
      <c r="K8" s="7" t="s">
        <v>1</v>
      </c>
      <c r="L8" s="46"/>
      <c r="M8" s="7" t="s">
        <v>2</v>
      </c>
      <c r="N8" s="9"/>
      <c r="O8" s="24"/>
      <c r="P8" s="36"/>
      <c r="Q8" s="62"/>
      <c r="R8" s="4"/>
      <c r="S8" s="4"/>
      <c r="T8" s="140">
        <f t="shared" si="4"/>
        <v>9</v>
      </c>
      <c r="U8" s="140">
        <f t="shared" si="0"/>
        <v>14</v>
      </c>
      <c r="V8" s="140">
        <f t="shared" si="1"/>
        <v>-14</v>
      </c>
      <c r="W8" s="38"/>
      <c r="X8" s="38"/>
      <c r="Y8" s="2"/>
      <c r="Z8" s="182">
        <f t="shared" si="5"/>
        <v>19</v>
      </c>
      <c r="AA8" s="182">
        <f t="shared" si="2"/>
        <v>34</v>
      </c>
      <c r="AB8" s="182">
        <f t="shared" si="3"/>
        <v>-34</v>
      </c>
      <c r="AC8" s="28">
        <f>IF(OR($G$11="",$K$11=""),"",(G$11*AB8)+K$11)</f>
      </c>
      <c r="AD8" s="2"/>
      <c r="AE8" s="15"/>
      <c r="AF8" s="15"/>
      <c r="AG8" s="15">
        <f>((K6*O9)-(K9*O6))</f>
        <v>0</v>
      </c>
      <c r="AH8" s="15"/>
      <c r="AI8" s="15"/>
      <c r="AJ8" s="15"/>
      <c r="AK8" s="15"/>
      <c r="AL8" s="15"/>
      <c r="AM8" s="15"/>
      <c r="AN8" s="15"/>
      <c r="AO8" s="15"/>
      <c r="AP8" s="2"/>
      <c r="AQ8" s="2"/>
      <c r="AR8" s="2"/>
      <c r="AS8" s="2"/>
      <c r="AT8" s="2"/>
      <c r="AU8" s="2"/>
      <c r="AV8" s="2"/>
      <c r="AW8" s="2"/>
    </row>
    <row r="9" spans="1:49" ht="13.5" customHeight="1" thickBot="1">
      <c r="A9" s="2"/>
      <c r="B9" s="2"/>
      <c r="C9" s="4"/>
      <c r="D9" s="4"/>
      <c r="E9" s="4"/>
      <c r="F9" s="6"/>
      <c r="G9" s="7" t="s">
        <v>14</v>
      </c>
      <c r="H9" s="7"/>
      <c r="I9" s="7"/>
      <c r="J9" s="7"/>
      <c r="K9" s="151">
        <v>4</v>
      </c>
      <c r="L9" s="119" t="s">
        <v>41</v>
      </c>
      <c r="M9" s="151">
        <v>2</v>
      </c>
      <c r="N9" s="9" t="s">
        <v>0</v>
      </c>
      <c r="O9" s="220">
        <v>8</v>
      </c>
      <c r="P9" s="221"/>
      <c r="Q9" s="240" t="str">
        <f>IF(OR($C$7&lt;&gt;6,Q11=4,Q11=5),"",IF(Q11="D","falso",IF(AND(Q11=1,(K9*T15+M9*V15)=O9),"verdadeiro",IF(AND(Q11=2,(K9*T15+M9*V15)=O9),"verdadeiro",IF(AND(Q11=3,R4=O9),"verdadeiro",IF(AND(Q11=3,ROUND(K9*C17+M9*C18,0)=O9),"verdadeiro","falso"))))))</f>
        <v>verdadeiro</v>
      </c>
      <c r="R9" s="241"/>
      <c r="S9" s="242"/>
      <c r="T9" s="140">
        <f t="shared" si="4"/>
        <v>8</v>
      </c>
      <c r="U9" s="140">
        <f t="shared" si="0"/>
        <v>12</v>
      </c>
      <c r="V9" s="140">
        <f t="shared" si="1"/>
        <v>-12</v>
      </c>
      <c r="W9" s="38"/>
      <c r="X9" s="38"/>
      <c r="Y9" s="2"/>
      <c r="Z9" s="182">
        <f t="shared" si="5"/>
        <v>18</v>
      </c>
      <c r="AA9" s="182">
        <f t="shared" si="2"/>
        <v>32</v>
      </c>
      <c r="AB9" s="182">
        <f t="shared" si="3"/>
        <v>-32</v>
      </c>
      <c r="AC9" s="28">
        <f>IF(OR($G$11="",$K$11=""),"",(G$11*AB9)+K$11)</f>
      </c>
      <c r="AD9" s="2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2"/>
      <c r="AQ9" s="2"/>
      <c r="AR9" s="2"/>
      <c r="AS9" s="2"/>
      <c r="AT9" s="2"/>
      <c r="AU9" s="2"/>
      <c r="AV9" s="2"/>
      <c r="AW9" s="2"/>
    </row>
    <row r="10" spans="1:49" ht="16.5" customHeight="1">
      <c r="A10" s="2"/>
      <c r="B10" s="2"/>
      <c r="C10" s="4"/>
      <c r="D10" s="4"/>
      <c r="E10" s="8"/>
      <c r="F10" s="8"/>
      <c r="G10" s="36"/>
      <c r="H10" s="36">
        <f>IF(AND(K9="",M9="",O9="",O6&lt;&gt;""),"Insira o valor de X da 2ª equação",IF(AND(K9="",M9&lt;&gt;"",O6&lt;&gt;""),"Insira o valor de X da 2ª equação",IF(AND(K9&lt;&gt;"",M9="",O9=""),"Insira o valor de Y da 2ª equação",IF(AND(K9&lt;&gt;"",M9="",O9&lt;&gt;""),"Insira o valor de Y da 2ª equação",""))))</f>
      </c>
      <c r="I10" s="8"/>
      <c r="J10" s="8"/>
      <c r="K10" s="8"/>
      <c r="L10" s="46"/>
      <c r="M10" s="4"/>
      <c r="N10" s="4"/>
      <c r="O10" s="45"/>
      <c r="P10" s="63">
        <f>IF(AND(M9&lt;&gt;"",K9="",O9=""),"Insira os Valores de X e do Termo Independente",IF(AND(K9&lt;&gt;"",M9&lt;&gt;"",O9=""),"Insira o Valor do Termo Independente",IF(AND(K9="",M9="",O9&lt;&gt;""),"Insira os valores de X e Y","")))</f>
      </c>
      <c r="Q10" s="4"/>
      <c r="R10" s="4"/>
      <c r="S10" s="4"/>
      <c r="T10" s="140">
        <f t="shared" si="4"/>
        <v>7</v>
      </c>
      <c r="U10" s="140">
        <f t="shared" si="0"/>
        <v>10</v>
      </c>
      <c r="V10" s="140">
        <f t="shared" si="1"/>
        <v>-10</v>
      </c>
      <c r="W10" s="38"/>
      <c r="X10" s="38"/>
      <c r="Y10" s="2"/>
      <c r="Z10" s="182">
        <f t="shared" si="5"/>
        <v>17</v>
      </c>
      <c r="AA10" s="182">
        <f t="shared" si="2"/>
        <v>30</v>
      </c>
      <c r="AB10" s="182">
        <f t="shared" si="3"/>
        <v>-30</v>
      </c>
      <c r="AC10" s="28">
        <f>IF(OR($G$11="",$K$11=""),"",(G$11*AB10)+K$11)</f>
      </c>
      <c r="AD10" s="2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2"/>
      <c r="AQ10" s="2"/>
      <c r="AR10" s="2"/>
      <c r="AS10" s="2"/>
      <c r="AT10" s="2"/>
      <c r="AU10" s="2"/>
      <c r="AV10" s="2"/>
      <c r="AW10" s="2"/>
    </row>
    <row r="11" spans="1:49" ht="15.75" customHeight="1">
      <c r="A11" s="2"/>
      <c r="B11" s="247"/>
      <c r="C11" s="247"/>
      <c r="D11" s="247"/>
      <c r="E11" s="249"/>
      <c r="F11" s="249"/>
      <c r="G11" s="249"/>
      <c r="H11" s="56"/>
      <c r="I11" s="56"/>
      <c r="J11" s="56"/>
      <c r="K11" s="144"/>
      <c r="L11" s="50"/>
      <c r="M11" s="66"/>
      <c r="N11" s="66"/>
      <c r="O11" s="66"/>
      <c r="P11" s="66"/>
      <c r="Q11" s="123">
        <f>AF11</f>
        <v>3</v>
      </c>
      <c r="R11" s="51"/>
      <c r="S11" s="4"/>
      <c r="T11" s="140">
        <f t="shared" si="4"/>
        <v>6</v>
      </c>
      <c r="U11" s="140">
        <f t="shared" si="0"/>
        <v>8</v>
      </c>
      <c r="V11" s="140">
        <f t="shared" si="1"/>
        <v>-8</v>
      </c>
      <c r="W11" s="38"/>
      <c r="X11" s="38"/>
      <c r="Y11" s="2"/>
      <c r="Z11" s="182">
        <f t="shared" si="5"/>
        <v>16</v>
      </c>
      <c r="AA11" s="182">
        <f t="shared" si="2"/>
        <v>28</v>
      </c>
      <c r="AB11" s="182">
        <f t="shared" si="3"/>
        <v>-28</v>
      </c>
      <c r="AC11" s="28">
        <f>IF(OR($G$11="",$K$11=""),"",(G$11*AB11)+K$11)</f>
      </c>
      <c r="AD11" s="2"/>
      <c r="AE11" s="49" t="str">
        <f>IF(C7&lt;&gt;6,"",IF(AND(AG4=0,AG6=0,AG8=0),1,"D"))</f>
        <v>D</v>
      </c>
      <c r="AF11" s="49">
        <f>IF(AH11=4,4,IF(AI11=5,5,IF(AE11=1,1,IF(AG11=3,3,IF(AND(AG4=0,AG6=0,AG8&lt;&gt;0),"D",IF(AND(AG4=0,AG6&lt;&gt;0,AG8=0),"D",IF(AND(AG4=0,AG6&lt;&gt;0,AG8&lt;&gt;0),2,"D")))))))</f>
        <v>3</v>
      </c>
      <c r="AG11" s="49">
        <f>IF(C7&lt;&gt;6,"",IF(AND(AG4&lt;&gt;0),3,"D"))</f>
        <v>3</v>
      </c>
      <c r="AH11" s="15" t="b">
        <f>IF(C7&lt;&gt;6,"",IF(AND(K6=0,M6=0),4,IF(AND(K9=0,M9=0),4,IF(AND(K6=0,K9=0),4,IF(AND(M6=0,M9=0),4,IF(AND(M6=0,K9=0),4,IF(AND(M9=0,K6=0),4)))))))</f>
        <v>0</v>
      </c>
      <c r="AI11" s="15" t="b">
        <f>IF(OR(K6=0,M6=0,K9=0,M9=0),5)</f>
        <v>0</v>
      </c>
      <c r="AJ11" s="15"/>
      <c r="AK11" s="15"/>
      <c r="AL11" s="15"/>
      <c r="AM11" s="15"/>
      <c r="AN11" s="15"/>
      <c r="AO11" s="15"/>
      <c r="AP11" s="2"/>
      <c r="AQ11" s="2"/>
      <c r="AR11" s="2"/>
      <c r="AS11" s="2"/>
      <c r="AT11" s="2"/>
      <c r="AU11" s="2"/>
      <c r="AV11" s="2"/>
      <c r="AW11" s="2"/>
    </row>
    <row r="12" spans="1:49" ht="18" customHeight="1">
      <c r="A12" s="2"/>
      <c r="B12" s="247"/>
      <c r="C12" s="247"/>
      <c r="D12" s="247"/>
      <c r="E12" s="250"/>
      <c r="F12" s="250"/>
      <c r="G12" s="250"/>
      <c r="H12" s="54"/>
      <c r="I12" s="58"/>
      <c r="J12" s="228" t="str">
        <f>IF($C$7&lt;&gt;6,"",IF(AND(K6&lt;&gt;0,M6&gt;0),CONCATENATE(K6,"x + ",M6,"y = ",O6),IF(AND(K6&lt;&gt;0,M6&lt;0),CONCATENATE(K6,"x - ",ABS(M6),"y = ",O6),IF(AND(M6=0,K6&lt;&gt;0),CONCATENATE(K6," x = ",O6),IF(AND(M6&lt;&gt;0,K6=0),CONCATENATE(M6," y = ",O6),"")))))</f>
        <v>2x - 1y = 4</v>
      </c>
      <c r="K12" s="228"/>
      <c r="L12" s="228"/>
      <c r="M12" s="228"/>
      <c r="N12" s="228"/>
      <c r="O12" s="228"/>
      <c r="P12" s="228"/>
      <c r="Q12" s="228"/>
      <c r="R12" s="145"/>
      <c r="S12" s="4"/>
      <c r="T12" s="140">
        <f t="shared" si="4"/>
        <v>5</v>
      </c>
      <c r="U12" s="140">
        <f t="shared" si="0"/>
        <v>6</v>
      </c>
      <c r="V12" s="140">
        <f t="shared" si="1"/>
        <v>-6</v>
      </c>
      <c r="W12" s="38"/>
      <c r="X12" s="38"/>
      <c r="Y12" s="2"/>
      <c r="Z12" s="182">
        <f t="shared" si="5"/>
        <v>15</v>
      </c>
      <c r="AA12" s="182">
        <f t="shared" si="2"/>
        <v>26</v>
      </c>
      <c r="AB12" s="182">
        <f t="shared" si="3"/>
        <v>-26</v>
      </c>
      <c r="AC12" s="28"/>
      <c r="AD12" s="2"/>
      <c r="AE12" s="49" t="str">
        <f>IF(C7&lt;&gt;6,"",IF(AND(K9=0,K6=0),4,IF(AND(((K6*M9)-(K9*M6))=0,((M6*O9)-(M9*O6))=0),1,"D")))</f>
        <v>D</v>
      </c>
      <c r="AF12" s="49">
        <f>IF(C7&lt;&gt;6,"",IF(AE11=4,4,IF(AE11=1,1,IF(AG11=3,3,IF(AND(((K6*M9)-(K9*M6))=0,((M6*O9)-(M9*O6))&lt;&gt;0),2,"D")))))</f>
        <v>3</v>
      </c>
      <c r="AG12" s="49">
        <f>IF(C7&lt;&gt;6,"",IF(AND(((K6*M9)-(K9*M6))&lt;&gt;0),3,"D"))</f>
        <v>3</v>
      </c>
      <c r="AH12" s="15"/>
      <c r="AI12" s="15"/>
      <c r="AJ12" s="15"/>
      <c r="AK12" s="15"/>
      <c r="AL12" s="15"/>
      <c r="AM12" s="15"/>
      <c r="AN12" s="15"/>
      <c r="AO12" s="15"/>
      <c r="AP12" s="2"/>
      <c r="AQ12" s="2"/>
      <c r="AR12" s="2"/>
      <c r="AS12" s="2"/>
      <c r="AT12" s="2"/>
      <c r="AU12" s="2"/>
      <c r="AV12" s="2"/>
      <c r="AW12" s="2"/>
    </row>
    <row r="13" spans="1:49" ht="15" customHeight="1">
      <c r="A13" s="2"/>
      <c r="B13" s="247"/>
      <c r="C13" s="247"/>
      <c r="D13" s="247"/>
      <c r="E13" s="246"/>
      <c r="F13" s="246"/>
      <c r="G13" s="246"/>
      <c r="H13" s="147"/>
      <c r="I13" s="148"/>
      <c r="J13" s="149"/>
      <c r="K13" s="149"/>
      <c r="L13" s="55"/>
      <c r="M13" s="55"/>
      <c r="N13" s="55"/>
      <c r="O13" s="55"/>
      <c r="P13" s="55"/>
      <c r="Q13" s="55"/>
      <c r="R13" s="57"/>
      <c r="S13" s="4"/>
      <c r="T13" s="140">
        <f t="shared" si="4"/>
        <v>4</v>
      </c>
      <c r="U13" s="140">
        <f t="shared" si="0"/>
        <v>4</v>
      </c>
      <c r="V13" s="140">
        <f t="shared" si="1"/>
        <v>-4</v>
      </c>
      <c r="W13" s="38"/>
      <c r="X13" s="38"/>
      <c r="Y13" s="2"/>
      <c r="Z13" s="182">
        <f t="shared" si="5"/>
        <v>14</v>
      </c>
      <c r="AA13" s="182">
        <f t="shared" si="2"/>
        <v>24</v>
      </c>
      <c r="AB13" s="182">
        <f t="shared" si="3"/>
        <v>-24</v>
      </c>
      <c r="AC13" s="28"/>
      <c r="AD13" s="2"/>
      <c r="AE13" s="15" t="str">
        <f>IF(AND(AG4=0,AG6=0,AG8=0),"1 reta","D")</f>
        <v>D</v>
      </c>
      <c r="AF13" s="15" t="str">
        <f>IF(AND(AG4=0,AG6&lt;&gt;0,AG8&lt;&gt;0),"paralelas","D")</f>
        <v>D</v>
      </c>
      <c r="AG13" s="15" t="str">
        <f>IF(AND(AG4&lt;&gt;0,AG6&lt;&gt;0,AG8&lt;&gt;0),"cruzadas",IF(AND(AG4&lt;&gt;0,AG6=0,AG8=0),"cruzadas","D"))</f>
        <v>D</v>
      </c>
      <c r="AH13" s="15"/>
      <c r="AI13" s="15"/>
      <c r="AJ13" s="15"/>
      <c r="AK13" s="15"/>
      <c r="AL13" s="15"/>
      <c r="AM13" s="15"/>
      <c r="AN13" s="15"/>
      <c r="AO13" s="15"/>
      <c r="AP13" s="2"/>
      <c r="AQ13" s="2"/>
      <c r="AR13" s="2"/>
      <c r="AS13" s="2"/>
      <c r="AT13" s="2"/>
      <c r="AU13" s="2"/>
      <c r="AV13" s="2"/>
      <c r="AW13" s="2"/>
    </row>
    <row r="14" spans="1:49" ht="17.25" customHeight="1">
      <c r="A14" s="2"/>
      <c r="B14" s="53"/>
      <c r="C14" s="147"/>
      <c r="D14" s="147"/>
      <c r="E14" s="147"/>
      <c r="F14" s="147"/>
      <c r="G14" s="147"/>
      <c r="H14" s="147"/>
      <c r="I14" s="148"/>
      <c r="J14" s="229" t="str">
        <f>IF($C$7&lt;&gt;6,"",IF(AND(K9&lt;&gt;0,M9&gt;0),CONCATENATE(K9,"x + ",M9,"y = ",O9),IF(AND(K9&lt;&gt;0,M9&lt;0),CONCATENATE(K9,"x - ",ABS(M9),"y = ",O9),IF(AND(M9=0,K9&lt;&gt;0),CONCATENATE(K9," x = ",O9),IF(AND(M9&lt;&gt;0,K9=0),CONCATENATE(M9," y = ",O9),"")))))</f>
        <v>4x + 2y = 8</v>
      </c>
      <c r="K14" s="229"/>
      <c r="L14" s="229"/>
      <c r="M14" s="229"/>
      <c r="N14" s="229"/>
      <c r="O14" s="229"/>
      <c r="P14" s="229"/>
      <c r="Q14" s="229"/>
      <c r="R14" s="150"/>
      <c r="S14" s="62"/>
      <c r="T14" s="140">
        <f t="shared" si="4"/>
        <v>3</v>
      </c>
      <c r="U14" s="140">
        <f t="shared" si="0"/>
        <v>2</v>
      </c>
      <c r="V14" s="140">
        <f t="shared" si="1"/>
        <v>-2</v>
      </c>
      <c r="W14" s="38"/>
      <c r="X14" s="38"/>
      <c r="Y14" s="2"/>
      <c r="Z14" s="182">
        <f t="shared" si="5"/>
        <v>13</v>
      </c>
      <c r="AA14" s="182">
        <f t="shared" si="2"/>
        <v>22</v>
      </c>
      <c r="AB14" s="182">
        <f t="shared" si="3"/>
        <v>-22</v>
      </c>
      <c r="AC14" s="28">
        <f aca="true" t="shared" si="6" ref="AC14:AC27">IF(OR($G$11="",$K$11=""),"",(G$11*AB14)+K$11)</f>
      </c>
      <c r="AD14" s="2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2"/>
      <c r="AQ14" s="2"/>
      <c r="AR14" s="2"/>
      <c r="AS14" s="2"/>
      <c r="AT14" s="2"/>
      <c r="AU14" s="2"/>
      <c r="AV14" s="2"/>
      <c r="AW14" s="2"/>
    </row>
    <row r="15" spans="1:49" ht="1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5"/>
      <c r="N15" s="75"/>
      <c r="O15" s="231"/>
      <c r="P15" s="231"/>
      <c r="Q15" s="232"/>
      <c r="R15" s="232"/>
      <c r="S15" s="233"/>
      <c r="T15" s="141">
        <f t="shared" si="4"/>
        <v>2</v>
      </c>
      <c r="U15" s="141">
        <f t="shared" si="0"/>
        <v>0</v>
      </c>
      <c r="V15" s="141">
        <f t="shared" si="1"/>
        <v>0</v>
      </c>
      <c r="W15" s="38"/>
      <c r="X15" s="38"/>
      <c r="Y15" s="2"/>
      <c r="Z15" s="182">
        <f t="shared" si="5"/>
        <v>12</v>
      </c>
      <c r="AA15" s="182">
        <f t="shared" si="2"/>
        <v>20</v>
      </c>
      <c r="AB15" s="182">
        <f t="shared" si="3"/>
        <v>-20</v>
      </c>
      <c r="AC15" s="28">
        <f t="shared" si="6"/>
      </c>
      <c r="AD15" s="2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2"/>
      <c r="AQ15" s="2"/>
      <c r="AR15" s="2"/>
      <c r="AS15" s="2"/>
      <c r="AT15" s="2"/>
      <c r="AU15" s="2"/>
      <c r="AV15" s="2"/>
      <c r="AW15" s="2"/>
    </row>
    <row r="16" spans="1:49" ht="16.5" customHeight="1" thickBot="1">
      <c r="A16" s="2"/>
      <c r="B16" s="231" t="str">
        <f>IF($C$7&lt;&gt;6,"","SOLUÇÃO DO SISTEMA")</f>
        <v>SOLUÇÃO DO SISTEMA</v>
      </c>
      <c r="C16" s="231"/>
      <c r="D16" s="231"/>
      <c r="E16" s="231"/>
      <c r="F16" s="231"/>
      <c r="G16" s="231"/>
      <c r="H16" s="231"/>
      <c r="I16" s="231"/>
      <c r="J16" s="234"/>
      <c r="K16" s="235" t="str">
        <f>IF($C$7&lt;&gt;6,"",IF($Q$11=4,"corrija os valores",IF(Q11=5,CONCATENATE("S = { (",ROUND(C17,3)," ; ",ROUND(C18,3),") }"),IF(OR($Q$6="falso",$Q$9="falso"),"corrija os valores",IF(Q11=3,CONCATENATE("S = { (",ROUND(C17,3)," ; ",ROUND(C18,3),") }"),IF(Q11=2,"S = {       } ",IF(Q11=1,"Indeterminado","")))))))</f>
        <v>S = { (2 ; 0) }</v>
      </c>
      <c r="L16" s="236"/>
      <c r="M16" s="236"/>
      <c r="N16" s="236"/>
      <c r="O16" s="236"/>
      <c r="P16" s="236"/>
      <c r="Q16" s="237"/>
      <c r="R16" s="47"/>
      <c r="S16" s="4"/>
      <c r="T16" s="140">
        <f t="shared" si="4"/>
        <v>1</v>
      </c>
      <c r="U16" s="140">
        <f t="shared" si="0"/>
        <v>-2</v>
      </c>
      <c r="V16" s="140">
        <f t="shared" si="1"/>
        <v>2</v>
      </c>
      <c r="W16" s="38"/>
      <c r="X16" s="38"/>
      <c r="Y16" s="2"/>
      <c r="Z16" s="182">
        <f t="shared" si="5"/>
        <v>11</v>
      </c>
      <c r="AA16" s="182">
        <f t="shared" si="2"/>
        <v>18</v>
      </c>
      <c r="AB16" s="182">
        <f t="shared" si="3"/>
        <v>-18</v>
      </c>
      <c r="AC16" s="28">
        <f t="shared" si="6"/>
      </c>
      <c r="AD16" s="2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"/>
      <c r="AQ16" s="2"/>
      <c r="AR16" s="2"/>
      <c r="AS16" s="2"/>
      <c r="AT16" s="2"/>
      <c r="AU16" s="2"/>
      <c r="AV16" s="2"/>
      <c r="AW16" s="2"/>
    </row>
    <row r="17" spans="1:49" ht="15" customHeight="1">
      <c r="A17" s="2"/>
      <c r="B17" s="41" t="str">
        <f>IF($C$7&lt;&gt;6,"",IF(OR(Q11=1,Q11=2),"","X"))</f>
        <v>X</v>
      </c>
      <c r="C17" s="224">
        <f>IF($C$7&lt;&gt;6,"",IF(Q11="D","",IF(OR(Q11=1,Q11=2),"",IF(AND(Q11=4,M6=0,M9=0),"",IF(AND(Q11=4,K6=0,K9=0),"",IF(AND(K6=0,M6=0),"",IF(AND(K9=0,M9=0),"",IF(M9=0,((M9*O6)-(M6*O9))/((M9*K6)+(M6*(-K9))),((M9*O6)-((M9/M9)*M6*O9))/((M9*K6)+((M9/M9)*M6*(-K9)))))))))))</f>
        <v>2</v>
      </c>
      <c r="D17" s="224"/>
      <c r="E17" s="224"/>
      <c r="F17" s="224"/>
      <c r="G17" s="224"/>
      <c r="H17" s="41"/>
      <c r="I17" s="41"/>
      <c r="J17" s="230">
        <f>IF(OR($C$7&lt;&gt;6,Q11=4,Q11=5),"",IF(OR($Q$6="FALSO",$Q$9="FALSO"),"",IF(AND(Q11=3,O6=0,O9=0),"Sistema Homogêneo. As 2 equações = Zero",IF(OR(Q11=1,Q11=3,Q11=2),"",IF(OR($Q$11=4,Q11=""),"")))))</f>
      </c>
      <c r="K17" s="230"/>
      <c r="L17" s="230"/>
      <c r="M17" s="230"/>
      <c r="N17" s="230"/>
      <c r="O17" s="230"/>
      <c r="P17" s="230"/>
      <c r="Q17" s="230"/>
      <c r="R17" s="230"/>
      <c r="S17" s="4"/>
      <c r="T17" s="140">
        <f t="shared" si="4"/>
        <v>0</v>
      </c>
      <c r="U17" s="140">
        <f t="shared" si="0"/>
        <v>-4</v>
      </c>
      <c r="V17" s="140">
        <f t="shared" si="1"/>
        <v>4</v>
      </c>
      <c r="W17" s="38"/>
      <c r="X17" s="38"/>
      <c r="Y17" s="42"/>
      <c r="Z17" s="182">
        <f t="shared" si="5"/>
        <v>10</v>
      </c>
      <c r="AA17" s="182">
        <f t="shared" si="2"/>
        <v>16</v>
      </c>
      <c r="AB17" s="182">
        <f t="shared" si="3"/>
        <v>-16</v>
      </c>
      <c r="AC17" s="28">
        <f t="shared" si="6"/>
      </c>
      <c r="AD17" s="2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10"/>
      <c r="B18" s="40" t="str">
        <f>IF($C$7&lt;&gt;6,"",IF(OR(Q11=1,Q11=2),"","Y"))</f>
        <v>Y</v>
      </c>
      <c r="C18" s="224">
        <f>IF($C$7&lt;&gt;6,"",IF(Q11="D","",IF(OR(Q11=1,Q11=2),"",IF(AND(Q11=4,M6=0,M9=0),"",IF(AND(Q11=4,K6=0,K9=0),"",IF(AND(K6=0,M6=0),"",IF(AND(K9=0,M9=0),"",IF(K6=0,(O6+(O9*(-K6)))/(M9*(-K6)+M6),((K6*O9)-((K6/K6)*K9*O6))/(((K6/K6)*K9*(-M6))+(K6*M9))))))))))</f>
        <v>0</v>
      </c>
      <c r="D18" s="224"/>
      <c r="E18" s="224"/>
      <c r="F18" s="224"/>
      <c r="G18" s="224"/>
      <c r="H18" s="195" t="str">
        <f>IF($C$7&lt;&gt;6,"",IF(OR($Q$11=4,Q11=5),"",IF(OR($Q$6="falso",$Q$9="falso"),"",IF(Q11=3,"SPD - Sistema Possível e Determinado",IF(Q11=1,"SPI - Sistema Possível, porém Indeterminado","SI - Sistema Impossível")))))</f>
        <v>SPD - Sistema Possível e Determinado</v>
      </c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6"/>
      <c r="T18" s="140">
        <f t="shared" si="4"/>
        <v>-1</v>
      </c>
      <c r="U18" s="140">
        <f t="shared" si="0"/>
        <v>-6</v>
      </c>
      <c r="V18" s="140">
        <f t="shared" si="1"/>
        <v>6</v>
      </c>
      <c r="W18" s="38"/>
      <c r="X18" s="38"/>
      <c r="Y18" s="42"/>
      <c r="Z18" s="182">
        <f t="shared" si="5"/>
        <v>9</v>
      </c>
      <c r="AA18" s="182">
        <f t="shared" si="2"/>
        <v>14</v>
      </c>
      <c r="AB18" s="182">
        <f t="shared" si="3"/>
        <v>-14</v>
      </c>
      <c r="AC18" s="28">
        <f t="shared" si="6"/>
      </c>
      <c r="AD18" s="2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2"/>
      <c r="AQ18" s="2"/>
      <c r="AR18" s="2"/>
      <c r="AS18" s="2"/>
      <c r="AT18" s="2"/>
      <c r="AU18" s="2"/>
      <c r="AV18" s="2"/>
      <c r="AW18" s="2"/>
    </row>
    <row r="19" spans="1:49" ht="15.75" thickBot="1">
      <c r="A19" s="10"/>
      <c r="B19" s="32"/>
      <c r="C19" s="215"/>
      <c r="D19" s="215"/>
      <c r="E19" s="48"/>
      <c r="F19" s="60"/>
      <c r="G19" s="32"/>
      <c r="H19" s="32"/>
      <c r="I19" s="208" t="str">
        <f>IF($C$7&lt;&gt;6,"",IF(OR($Q$11=4,Q11=5),"",IF(OR($Q$6="falso",$Q$9="falso"),"",IF(Q11=3,"  ou, Sistema Compatível e Determinado",IF(Q11=1,"Compatível e Admite infinitas soluções","Não admite solução")))))</f>
        <v>  ou, Sistema Compatível e Determinado</v>
      </c>
      <c r="J19" s="208"/>
      <c r="K19" s="208"/>
      <c r="L19" s="208"/>
      <c r="M19" s="208"/>
      <c r="N19" s="208"/>
      <c r="O19" s="208"/>
      <c r="P19" s="208"/>
      <c r="Q19" s="208"/>
      <c r="R19" s="208"/>
      <c r="S19" s="4"/>
      <c r="T19" s="140">
        <f t="shared" si="4"/>
        <v>-2</v>
      </c>
      <c r="U19" s="140">
        <f t="shared" si="0"/>
        <v>-8</v>
      </c>
      <c r="V19" s="140">
        <f t="shared" si="1"/>
        <v>8</v>
      </c>
      <c r="W19" s="38"/>
      <c r="X19" s="38"/>
      <c r="Y19" s="42"/>
      <c r="Z19" s="182">
        <f t="shared" si="5"/>
        <v>8</v>
      </c>
      <c r="AA19" s="182">
        <f t="shared" si="2"/>
        <v>12</v>
      </c>
      <c r="AB19" s="182">
        <f t="shared" si="3"/>
        <v>-12</v>
      </c>
      <c r="AC19" s="28">
        <f t="shared" si="6"/>
      </c>
      <c r="AD19" s="2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2"/>
      <c r="AQ19" s="2"/>
      <c r="AR19" s="2"/>
      <c r="AS19" s="2"/>
      <c r="AT19" s="2"/>
      <c r="AU19" s="2"/>
      <c r="AV19" s="2"/>
      <c r="AW19" s="2"/>
    </row>
    <row r="20" spans="1:49" ht="14.25" customHeight="1">
      <c r="A20" s="10"/>
      <c r="B20" s="212" t="str">
        <f>IF($C$7&lt;&gt;6,"",IF(OR($Q$11=5,$Q$11=4),"Toda equação que pode ser reduzida",IF(OR($Q$6="falso",$Q$9="falso"),"",IF(Q11=3,"As duas retas são: CONCORRENTES",IF(Q11=1,"As duas retas são: COINCIDENTES",IF(Q11=2,"As duas retas são: PARALELAS",""))))))</f>
        <v>As duas retas são: CONCORRENTES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4"/>
      <c r="S20" s="4"/>
      <c r="T20" s="140">
        <f t="shared" si="4"/>
        <v>-3</v>
      </c>
      <c r="U20" s="140">
        <f t="shared" si="0"/>
        <v>-10</v>
      </c>
      <c r="V20" s="140">
        <f t="shared" si="1"/>
        <v>10</v>
      </c>
      <c r="W20" s="38"/>
      <c r="X20" s="38"/>
      <c r="Y20" s="42"/>
      <c r="Z20" s="182">
        <f t="shared" si="5"/>
        <v>7</v>
      </c>
      <c r="AA20" s="182">
        <f t="shared" si="2"/>
        <v>10</v>
      </c>
      <c r="AB20" s="182">
        <f t="shared" si="3"/>
        <v>-10</v>
      </c>
      <c r="AC20" s="28">
        <f t="shared" si="6"/>
      </c>
      <c r="AD20" s="2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2"/>
      <c r="AQ20" s="2"/>
      <c r="AR20" s="2"/>
      <c r="AS20" s="2"/>
      <c r="AT20" s="2"/>
      <c r="AU20" s="2"/>
      <c r="AV20" s="2"/>
      <c r="AW20" s="2"/>
    </row>
    <row r="21" spans="1:49" ht="14.25" customHeight="1">
      <c r="A21" s="10"/>
      <c r="B21" s="209" t="str">
        <f>IF($C$7&lt;&gt;6,"",IF(OR($Q$11=5,$Q$11=4),"a uma equação equivalente da forma",IF(OR($Q$6="falso",$Q$9="falso"),"",IF(Q11=3,CONCATENATE("As duas retas se cruzam no ponto ( ",ROUND(C17,3)," ; ",ROUND(C18,3)," )"),IF(Q11=1,"As duas equações do sistema formam UMA ÚNICA RETA.",IF(Q11=2,"As equações do sistema formam: DUAS RETAS PARALELAS",IF($K$6=0,"","")))))))</f>
        <v>As duas retas se cruzam no ponto ( 2 ; 0 )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1"/>
      <c r="S21" s="4"/>
      <c r="T21" s="140">
        <f t="shared" si="4"/>
        <v>-4</v>
      </c>
      <c r="U21" s="140">
        <f t="shared" si="0"/>
        <v>-12</v>
      </c>
      <c r="V21" s="140">
        <f t="shared" si="1"/>
        <v>12</v>
      </c>
      <c r="W21" s="38"/>
      <c r="X21" s="38"/>
      <c r="Y21" s="42"/>
      <c r="Z21" s="182">
        <f t="shared" si="5"/>
        <v>6</v>
      </c>
      <c r="AA21" s="182">
        <f t="shared" si="2"/>
        <v>8</v>
      </c>
      <c r="AB21" s="182">
        <f t="shared" si="3"/>
        <v>-8</v>
      </c>
      <c r="AC21" s="28">
        <f t="shared" si="6"/>
      </c>
      <c r="AD21" s="2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2"/>
      <c r="AQ21" s="2"/>
      <c r="AR21" s="2"/>
      <c r="AS21" s="2"/>
      <c r="AT21" s="2"/>
      <c r="AU21" s="2"/>
      <c r="AV21" s="2"/>
      <c r="AW21" s="2"/>
    </row>
    <row r="22" spans="1:49" ht="12.75" customHeight="1">
      <c r="A22" s="2"/>
      <c r="B22" s="209" t="str">
        <f>IF($C$7&lt;&gt;6,"",IF(OR($Q$11=5,$Q$11=4),"   ax + by = c",IF(OR($Q$6="falso",$Q$9="falso"),"",IF(Q11=3,"Isto significa que este ponto é comum as duas retas, ou seja, é o ponto",IF(Q11=1,"Dizemos que o Sistema é Possível, porém Indeterminado.",IF(Q11=2,"Dizemos que o Sistema é Impossível, ou seja; não admite solução,",IF($K$6=0,"","")))))))</f>
        <v>Isto significa que este ponto é comum as duas retas, ou seja, é o ponto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1"/>
      <c r="S22" s="2"/>
      <c r="T22" s="140">
        <f t="shared" si="4"/>
        <v>-5</v>
      </c>
      <c r="U22" s="140">
        <f t="shared" si="0"/>
        <v>-14</v>
      </c>
      <c r="V22" s="140">
        <f t="shared" si="1"/>
        <v>14</v>
      </c>
      <c r="W22" s="38"/>
      <c r="X22" s="38"/>
      <c r="Y22" s="2"/>
      <c r="Z22" s="182">
        <f t="shared" si="5"/>
        <v>5</v>
      </c>
      <c r="AA22" s="182">
        <f t="shared" si="2"/>
        <v>6</v>
      </c>
      <c r="AB22" s="182">
        <f t="shared" si="3"/>
        <v>-6</v>
      </c>
      <c r="AC22" s="28">
        <f t="shared" si="6"/>
      </c>
      <c r="AD22" s="2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2"/>
      <c r="AQ22" s="2"/>
      <c r="AR22" s="2"/>
      <c r="AS22" s="2"/>
      <c r="AT22" s="2"/>
      <c r="AU22" s="2"/>
      <c r="AV22" s="2"/>
      <c r="AW22" s="2"/>
    </row>
    <row r="23" spans="1:49" ht="14.25" customHeight="1">
      <c r="A23" s="2"/>
      <c r="B23" s="190" t="str">
        <f>IF($C$7&lt;&gt;6,"",IF(OR($Q$11=5,$Q$11=4),"com A diferente de zero, e B diferente de zero,",IF(OR($Q$6="falso",$Q$9="falso"),"",IF(Q11=3,"de intersecção das duas retas. (Ponto onde as retas se cruzam.)",IF(Q11=1," Logo, todas as soluções de uma equação são iguais as soluções",IF(Q11=2,"a não ser o conjunto VAZIO.  Logo, não existe ponto de",IF($K$6=0,"","")))))))</f>
        <v>de intersecção das duas retas. (Ponto onde as retas se cruzam.)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2"/>
      <c r="S23" s="2"/>
      <c r="T23" s="140">
        <f t="shared" si="4"/>
        <v>-6</v>
      </c>
      <c r="U23" s="140">
        <f t="shared" si="0"/>
        <v>-16</v>
      </c>
      <c r="V23" s="140">
        <f t="shared" si="1"/>
        <v>16</v>
      </c>
      <c r="W23" s="38"/>
      <c r="X23" s="38"/>
      <c r="Y23" s="2"/>
      <c r="Z23" s="182">
        <f t="shared" si="5"/>
        <v>4</v>
      </c>
      <c r="AA23" s="182">
        <f t="shared" si="2"/>
        <v>4</v>
      </c>
      <c r="AB23" s="182">
        <f t="shared" si="3"/>
        <v>-4</v>
      </c>
      <c r="AC23" s="28">
        <f t="shared" si="6"/>
      </c>
      <c r="AD23" s="2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2"/>
      <c r="B24" s="190" t="str">
        <f>IF($C$7&lt;&gt;6,"",IF(OR($Q$11=5,$Q$11=4),"denomina-se equação do 1º grau com duas incógnitas, X e Y.",IF(OR($Q$6="falso",$Q$9="falso"),"",IF(Q11=3,CONCATENATE(" Logo, o par ordenado ( ",ROUND(C17,3)," ; ",ROUND(C18,3)," ) corresponde a solução do sistema "),IF(Q11=1," da outra equação, ou seja,  para cada valor de  X :  Y1 = Y2 ",IF(Q11=2,"intersecção entre elas.  São chamadas EQUAÇÕES INCOMPATÍVEIS,",IF($K$6=0,"","")))))))</f>
        <v> Logo, o par ordenado ( 2 ; 0 ) corresponde a solução do sistema 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2"/>
      <c r="S24" s="2"/>
      <c r="T24" s="140">
        <f t="shared" si="4"/>
        <v>-7</v>
      </c>
      <c r="U24" s="140">
        <f t="shared" si="0"/>
        <v>-18</v>
      </c>
      <c r="V24" s="140">
        <f t="shared" si="1"/>
        <v>18</v>
      </c>
      <c r="W24" s="38"/>
      <c r="X24" s="38"/>
      <c r="Y24" s="2"/>
      <c r="Z24" s="182">
        <f t="shared" si="5"/>
        <v>3</v>
      </c>
      <c r="AA24" s="182">
        <f t="shared" si="2"/>
        <v>2</v>
      </c>
      <c r="AB24" s="182">
        <f t="shared" si="3"/>
        <v>-2</v>
      </c>
      <c r="AC24" s="28">
        <f t="shared" si="6"/>
      </c>
      <c r="AD24" s="2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2"/>
      <c r="AQ24" s="2"/>
      <c r="AR24" s="2"/>
      <c r="AS24" s="2"/>
      <c r="AT24" s="2"/>
      <c r="AU24" s="2"/>
      <c r="AV24" s="2"/>
      <c r="AW24" s="2"/>
    </row>
    <row r="25" spans="1:49" ht="14.25" customHeight="1">
      <c r="A25" s="2"/>
      <c r="B25" s="190" t="str">
        <f>IF($C$7&lt;&gt;6,"",IF(OR($Q$11=5,$Q$11=4),"",IF(OR($Q$6="falso",$Q$9="falso"),"",IF(Q11=3," formado por essas duas equações.",IF(Q11=2," por não admitirem nenhum par simultâneo de valores.",IF(Q11=1,"o que significa que possui Infinitas Soluções. (Equações EQUIVALENTES)",IF($K$6=0,"","")))))))</f>
        <v> formado por essas duas equações.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2"/>
      <c r="S25" s="2"/>
      <c r="T25" s="140">
        <f t="shared" si="4"/>
        <v>-8</v>
      </c>
      <c r="U25" s="140">
        <f t="shared" si="0"/>
        <v>-20</v>
      </c>
      <c r="V25" s="140">
        <f t="shared" si="1"/>
        <v>20</v>
      </c>
      <c r="W25" s="2"/>
      <c r="X25" s="2"/>
      <c r="Y25" s="2"/>
      <c r="Z25" s="182">
        <f t="shared" si="5"/>
        <v>2</v>
      </c>
      <c r="AA25" s="182">
        <f t="shared" si="2"/>
        <v>0</v>
      </c>
      <c r="AB25" s="182">
        <f t="shared" si="3"/>
        <v>0</v>
      </c>
      <c r="AC25" s="28">
        <f t="shared" si="6"/>
      </c>
      <c r="AD25" s="2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2"/>
      <c r="AQ25" s="2"/>
      <c r="AR25" s="2"/>
      <c r="AS25" s="2"/>
      <c r="AT25" s="2"/>
      <c r="AU25" s="2"/>
      <c r="AV25" s="2"/>
      <c r="AW25" s="2"/>
    </row>
    <row r="26" spans="1:49" ht="13.5" customHeight="1">
      <c r="A26" s="15"/>
      <c r="B26" s="199" t="str">
        <f>IF($C$7&lt;&gt;6,"",IF(OR($Q$11=5,$Q$11=4),"",IF(OR($Q$6="falso",$Q$9="falso"),"",IF(Q11=1,"Isto ocorre quando os coeficientes e os termos independentes",IF(Q11=2,"Isto ocorre quando forem proporcionais os coeficientes das mesmas",IF(Q11=1,"Isto ocorre quando os coeficientes e os termos independentes",IF(Q11=3,"         O Sistema admite uma única solução","")))))))</f>
        <v>         O Sistema admite uma única solução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1"/>
      <c r="S26" s="15"/>
      <c r="T26" s="16"/>
      <c r="U26" s="16"/>
      <c r="V26" s="71"/>
      <c r="W26" s="15"/>
      <c r="X26" s="15"/>
      <c r="Y26" s="15"/>
      <c r="Z26" s="182">
        <f t="shared" si="5"/>
        <v>1</v>
      </c>
      <c r="AA26" s="182">
        <f t="shared" si="2"/>
        <v>-2</v>
      </c>
      <c r="AB26" s="182">
        <f t="shared" si="3"/>
        <v>2</v>
      </c>
      <c r="AC26" s="28">
        <f t="shared" si="6"/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2"/>
      <c r="AQ26" s="2"/>
      <c r="AR26" s="2"/>
      <c r="AS26" s="2"/>
      <c r="AT26" s="2"/>
      <c r="AU26" s="2"/>
      <c r="AV26" s="2"/>
      <c r="AW26" s="2"/>
    </row>
    <row r="27" spans="2:41" s="2" customFormat="1" ht="12.75" customHeight="1" thickBot="1">
      <c r="B27" s="202" t="str">
        <f>IF($C$7&lt;&gt;6,"",IF(OR($Q$11=5,$Q$11=4),"",IF(OR($Q$6="falso",$Q$9="falso"),"",IF(Q11=1," (valores), das 2 equações forem proporcionais.",IF(Q11=2,"variáveis e somente eles.",IF(Q11=1,"Isto ocorre quando os coeficientes e os termos independentes",IF(Q11=3,"    Formam um conjunto chamado:   Sistema de Equações Simultâneas","")))))))</f>
        <v>    Formam um conjunto chamado:   Sistema de Equações Simultâneas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  <c r="Z27" s="182">
        <f t="shared" si="5"/>
        <v>0</v>
      </c>
      <c r="AA27" s="182">
        <f t="shared" si="2"/>
        <v>-4</v>
      </c>
      <c r="AB27" s="182">
        <f t="shared" si="3"/>
        <v>4</v>
      </c>
      <c r="AC27" s="43">
        <f t="shared" si="6"/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2:41" s="2" customFormat="1" ht="12.7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Z28" s="183">
        <f t="shared" si="5"/>
        <v>-1</v>
      </c>
      <c r="AA28" s="183">
        <f t="shared" si="2"/>
        <v>-6</v>
      </c>
      <c r="AB28" s="183">
        <f t="shared" si="3"/>
        <v>6</v>
      </c>
      <c r="AC28" s="43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9" ht="18">
      <c r="A29" s="205" t="s">
        <v>8</v>
      </c>
      <c r="B29" s="205"/>
      <c r="C29" s="205"/>
      <c r="D29" s="11"/>
      <c r="E29" s="11"/>
      <c r="F29" s="1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1"/>
      <c r="U29" s="52" t="s">
        <v>6</v>
      </c>
      <c r="V29" s="11"/>
      <c r="W29" s="11"/>
      <c r="X29" s="11"/>
      <c r="Y29" s="11"/>
      <c r="Z29" s="184">
        <f t="shared" si="5"/>
        <v>-2</v>
      </c>
      <c r="AA29" s="184">
        <f t="shared" si="2"/>
        <v>-8</v>
      </c>
      <c r="AB29" s="184">
        <f t="shared" si="3"/>
        <v>8</v>
      </c>
      <c r="AC29" s="29">
        <f aca="true" t="shared" si="7" ref="AC29:AC37">IF(OR($G$11="",$K$11=""),"",(G$11*AB29)+K$11)</f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ht="15.75">
      <c r="A30" s="11"/>
      <c r="B30" s="11"/>
      <c r="C30" s="11"/>
      <c r="D30" s="193">
        <f>IF(AND(G11="",K11&lt;&gt;""),"",IF(AND(G11&lt;&gt;"",K11=""),"",IF(AND(K11=0,G11&lt;&gt;0),"Esta Função do 1º Grau é denominada Função Linear",IF(AND(G11=0,K11&lt;&gt;""),"Esta Função do 1º Grau é denominada Função Constante",IF(AND(G11=0,K11=0),"","Função do 1º Grau")))))</f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1"/>
      <c r="V30" s="11"/>
      <c r="W30" s="11"/>
      <c r="X30" s="11"/>
      <c r="Y30" s="11"/>
      <c r="Z30" s="184">
        <f t="shared" si="5"/>
        <v>-3</v>
      </c>
      <c r="AA30" s="184">
        <f t="shared" si="2"/>
        <v>-10</v>
      </c>
      <c r="AB30" s="184">
        <f t="shared" si="3"/>
        <v>10</v>
      </c>
      <c r="AC30" s="29">
        <f t="shared" si="7"/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9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84">
        <f t="shared" si="5"/>
        <v>-4</v>
      </c>
      <c r="AA31" s="184">
        <f t="shared" si="2"/>
        <v>-12</v>
      </c>
      <c r="AB31" s="184">
        <f t="shared" si="3"/>
        <v>12</v>
      </c>
      <c r="AC31" s="29">
        <f t="shared" si="7"/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06"/>
      <c r="W32" s="206"/>
      <c r="X32" s="34"/>
      <c r="Y32" s="11"/>
      <c r="Z32" s="184">
        <f t="shared" si="5"/>
        <v>-5</v>
      </c>
      <c r="AA32" s="184">
        <f t="shared" si="2"/>
        <v>-14</v>
      </c>
      <c r="AB32" s="184">
        <f t="shared" si="3"/>
        <v>14</v>
      </c>
      <c r="AC32" s="29">
        <f t="shared" si="7"/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84">
        <f t="shared" si="5"/>
        <v>-6</v>
      </c>
      <c r="AA33" s="184">
        <f t="shared" si="2"/>
        <v>-16</v>
      </c>
      <c r="AB33" s="184">
        <f t="shared" si="3"/>
        <v>16</v>
      </c>
      <c r="AC33" s="29">
        <f t="shared" si="7"/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84">
        <f t="shared" si="5"/>
        <v>-7</v>
      </c>
      <c r="AA34" s="184">
        <f t="shared" si="2"/>
        <v>-18</v>
      </c>
      <c r="AB34" s="184">
        <f t="shared" si="3"/>
        <v>18</v>
      </c>
      <c r="AC34" s="29">
        <f t="shared" si="7"/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84">
        <f t="shared" si="5"/>
        <v>-8</v>
      </c>
      <c r="AA35" s="184">
        <f t="shared" si="2"/>
        <v>-20</v>
      </c>
      <c r="AB35" s="184">
        <f t="shared" si="3"/>
        <v>20</v>
      </c>
      <c r="AC35" s="29">
        <f t="shared" si="7"/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84">
        <f t="shared" si="5"/>
        <v>-9</v>
      </c>
      <c r="AA36" s="184">
        <f t="shared" si="2"/>
        <v>-22</v>
      </c>
      <c r="AB36" s="184">
        <f t="shared" si="3"/>
        <v>22</v>
      </c>
      <c r="AC36" s="29">
        <f t="shared" si="7"/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84">
        <f t="shared" si="5"/>
        <v>-10</v>
      </c>
      <c r="AA37" s="184">
        <f t="shared" si="2"/>
        <v>-24</v>
      </c>
      <c r="AB37" s="184">
        <f t="shared" si="3"/>
        <v>24</v>
      </c>
      <c r="AC37" s="29">
        <f t="shared" si="7"/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84">
        <f t="shared" si="5"/>
        <v>-11</v>
      </c>
      <c r="AA38" s="184">
        <f t="shared" si="2"/>
        <v>-26</v>
      </c>
      <c r="AB38" s="184">
        <f t="shared" si="3"/>
        <v>26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84">
        <f t="shared" si="5"/>
        <v>-12</v>
      </c>
      <c r="AA39" s="184">
        <f t="shared" si="2"/>
        <v>-28</v>
      </c>
      <c r="AB39" s="184">
        <f t="shared" si="3"/>
        <v>28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2.75">
      <c r="A40" s="216" t="s">
        <v>8</v>
      </c>
      <c r="B40" s="2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84">
        <f t="shared" si="5"/>
        <v>-13</v>
      </c>
      <c r="AA40" s="184">
        <f t="shared" si="2"/>
        <v>-30</v>
      </c>
      <c r="AB40" s="184">
        <f t="shared" si="3"/>
        <v>30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2.75" customHeight="1">
      <c r="A41" s="216"/>
      <c r="B41" s="2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84">
        <f t="shared" si="5"/>
        <v>-14</v>
      </c>
      <c r="AA41" s="184">
        <f t="shared" si="2"/>
        <v>-32</v>
      </c>
      <c r="AB41" s="184">
        <f t="shared" si="3"/>
        <v>32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2.75" customHeight="1">
      <c r="A42" s="216"/>
      <c r="B42" s="21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84">
        <f t="shared" si="5"/>
        <v>-15</v>
      </c>
      <c r="AA42" s="184">
        <f t="shared" si="2"/>
        <v>-34</v>
      </c>
      <c r="AB42" s="184">
        <f t="shared" si="3"/>
        <v>34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2.75">
      <c r="A43" s="216"/>
      <c r="B43" s="21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84">
        <f t="shared" si="5"/>
        <v>-16</v>
      </c>
      <c r="AA43" s="184">
        <f t="shared" si="2"/>
        <v>-36</v>
      </c>
      <c r="AB43" s="184">
        <f t="shared" si="3"/>
        <v>36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2.75">
      <c r="A44" s="216"/>
      <c r="B44" s="21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84">
        <f t="shared" si="5"/>
        <v>-17</v>
      </c>
      <c r="AA44" s="184">
        <f t="shared" si="2"/>
        <v>-38</v>
      </c>
      <c r="AB44" s="184">
        <f t="shared" si="3"/>
        <v>38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2.75">
      <c r="A45" s="216"/>
      <c r="B45" s="21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84">
        <f t="shared" si="5"/>
        <v>-18</v>
      </c>
      <c r="AA45" s="184">
        <f t="shared" si="2"/>
        <v>-40</v>
      </c>
      <c r="AB45" s="184">
        <f t="shared" si="3"/>
        <v>40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2.75">
      <c r="A46" s="216"/>
      <c r="B46" s="21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59"/>
      <c r="AA46" s="59"/>
      <c r="AB46" s="59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2.75">
      <c r="A47" s="216"/>
      <c r="B47" s="21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59"/>
      <c r="AA47" s="59"/>
      <c r="AB47" s="59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2.75" customHeight="1">
      <c r="A48" s="207" t="s">
        <v>18</v>
      </c>
      <c r="B48" s="20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59"/>
      <c r="AA48" s="59"/>
      <c r="AB48" s="59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2.75">
      <c r="A49" s="207"/>
      <c r="B49" s="207"/>
      <c r="C49" s="11"/>
      <c r="D49" s="11" t="s">
        <v>7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59"/>
      <c r="AA49" s="59"/>
      <c r="AB49" s="59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2.75">
      <c r="A50" s="207"/>
      <c r="B50" s="20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59"/>
      <c r="AA50" s="59"/>
      <c r="AB50" s="59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2.75">
      <c r="A51" s="207"/>
      <c r="B51" s="20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59"/>
      <c r="AA51" s="59"/>
      <c r="AB51" s="59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2.75">
      <c r="A52" s="207"/>
      <c r="B52" s="20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59"/>
      <c r="AA52" s="59"/>
      <c r="AB52" s="59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2.75">
      <c r="A53" s="207"/>
      <c r="B53" s="20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06"/>
      <c r="W53" s="206"/>
      <c r="X53" s="34"/>
      <c r="Y53" s="11"/>
      <c r="Z53" s="59"/>
      <c r="AA53" s="59"/>
      <c r="AB53" s="59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2.75">
      <c r="A54" s="207"/>
      <c r="B54" s="20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59"/>
      <c r="AA54" s="59"/>
      <c r="AB54" s="59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06"/>
      <c r="W55" s="206"/>
      <c r="X55" s="34"/>
      <c r="Y55" s="11"/>
      <c r="Z55" s="59"/>
      <c r="AA55" s="59"/>
      <c r="AB55" s="59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06"/>
      <c r="V56" s="206"/>
      <c r="W56" s="206"/>
      <c r="X56" s="206"/>
      <c r="Y56" s="206"/>
      <c r="Z56" s="59"/>
      <c r="AA56" s="59"/>
      <c r="AB56" s="59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27"/>
      <c r="W57" s="227"/>
      <c r="X57" s="11"/>
      <c r="Y57" s="11"/>
      <c r="Z57" s="59"/>
      <c r="AA57" s="59"/>
      <c r="AB57" s="59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59"/>
      <c r="AA58" s="59"/>
      <c r="AB58" s="59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06"/>
      <c r="W59" s="206"/>
      <c r="X59" s="34"/>
      <c r="Y59" s="11"/>
      <c r="Z59" s="59"/>
      <c r="AA59" s="59"/>
      <c r="AB59" s="59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59"/>
      <c r="AA60" s="59"/>
      <c r="AB60" s="59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59"/>
      <c r="AA61" s="59"/>
      <c r="AB61" s="59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2.75">
      <c r="A62" s="11"/>
      <c r="B62" s="11"/>
      <c r="C62" s="11"/>
      <c r="D62" s="206"/>
      <c r="E62" s="206"/>
      <c r="F62" s="206"/>
      <c r="G62" s="206"/>
      <c r="H62" s="11"/>
      <c r="I62" s="206"/>
      <c r="J62" s="206"/>
      <c r="K62" s="206"/>
      <c r="L62" s="34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59"/>
      <c r="AA62" s="59"/>
      <c r="AB62" s="59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59"/>
      <c r="AA63" s="59"/>
      <c r="AB63" s="59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59"/>
      <c r="AA64" s="59"/>
      <c r="AB64" s="59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59"/>
      <c r="AA65" s="59"/>
      <c r="AB65" s="59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2.75">
      <c r="A66" s="11"/>
      <c r="B66" s="11"/>
      <c r="C66" s="11"/>
      <c r="D66" s="197" t="s">
        <v>19</v>
      </c>
      <c r="E66" s="197"/>
      <c r="F66" s="197"/>
      <c r="G66" s="197"/>
      <c r="H66" s="197"/>
      <c r="I66" s="11"/>
      <c r="J66" s="198" t="s">
        <v>20</v>
      </c>
      <c r="K66" s="198"/>
      <c r="L66" s="198"/>
      <c r="M66" s="198"/>
      <c r="N66" s="11"/>
      <c r="O66" s="197" t="s">
        <v>6</v>
      </c>
      <c r="P66" s="197"/>
      <c r="Q66" s="197"/>
      <c r="R66" s="197"/>
      <c r="S66" s="11"/>
      <c r="T66" s="11"/>
      <c r="U66" s="11"/>
      <c r="V66" s="11"/>
      <c r="W66" s="11"/>
      <c r="X66" s="11"/>
      <c r="Y66" s="11"/>
      <c r="Z66" s="59"/>
      <c r="AA66" s="59"/>
      <c r="AB66" s="59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8">
      <c r="A76" s="11"/>
      <c r="B76" s="205" t="s">
        <v>6</v>
      </c>
      <c r="C76" s="205"/>
      <c r="D76" s="205"/>
      <c r="E76" s="205"/>
      <c r="F76" s="11"/>
      <c r="G76" s="11"/>
      <c r="H76" s="33"/>
      <c r="I76" s="33"/>
      <c r="J76" s="33"/>
      <c r="K76" s="33"/>
      <c r="L76" s="33"/>
      <c r="M76" s="33"/>
      <c r="N76" s="33"/>
      <c r="O76" s="33"/>
      <c r="P76" s="33"/>
      <c r="Q76" s="11"/>
      <c r="R76" s="11"/>
      <c r="S76" s="11"/>
      <c r="T76" s="11"/>
      <c r="U76" s="205" t="s">
        <v>10</v>
      </c>
      <c r="V76" s="205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5.75">
      <c r="A77" s="11"/>
      <c r="B77" s="11"/>
      <c r="C77" s="11"/>
      <c r="D77" s="11"/>
      <c r="E77" s="11"/>
      <c r="F77" s="225">
        <f>IF(AND(G11="",K11&lt;&gt;""),"",IF(AND(G11&lt;&gt;"",K11=""),"",IF(AND(K11=0,G11&lt;&gt;0),"Esta Função do 1º Grau é denominada Função Linear",IF(AND(G11=0,K11&lt;&gt;""),"Esta Função do 1º Grau é denominada Função Constante",IF(AND(G11=0,K11=0),"","Função do 1º Grau")))))</f>
      </c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pans="1:2" s="11" customFormat="1" ht="12.75">
      <c r="A86" s="142"/>
      <c r="B86" s="142"/>
    </row>
    <row r="87" spans="1:2" s="11" customFormat="1" ht="12.75">
      <c r="A87" s="142"/>
      <c r="B87" s="142"/>
    </row>
    <row r="88" spans="1:2" s="11" customFormat="1" ht="12.75">
      <c r="A88" s="142"/>
      <c r="B88" s="142"/>
    </row>
    <row r="89" spans="1:2" s="11" customFormat="1" ht="12.75">
      <c r="A89" s="142"/>
      <c r="B89" s="142"/>
    </row>
    <row r="90" spans="1:2" s="11" customFormat="1" ht="12.75">
      <c r="A90" s="142"/>
      <c r="B90" s="142"/>
    </row>
    <row r="91" spans="1:2" s="11" customFormat="1" ht="12.75">
      <c r="A91" s="142"/>
      <c r="B91" s="142"/>
    </row>
    <row r="92" spans="1:2" s="11" customFormat="1" ht="12.75">
      <c r="A92" s="142"/>
      <c r="B92" s="142"/>
    </row>
    <row r="93" spans="1:2" s="11" customFormat="1" ht="12.75">
      <c r="A93" s="142"/>
      <c r="B93" s="142"/>
    </row>
    <row r="94" spans="1:2" s="11" customFormat="1" ht="12.75">
      <c r="A94" s="142"/>
      <c r="B94" s="142"/>
    </row>
    <row r="95" spans="1:2" s="11" customFormat="1" ht="12.75">
      <c r="A95" s="142"/>
      <c r="B95" s="142"/>
    </row>
    <row r="96" spans="1:2" s="11" customFormat="1" ht="12.75">
      <c r="A96" s="142"/>
      <c r="B96" s="142"/>
    </row>
    <row r="97" spans="1:2" s="11" customFormat="1" ht="12.75">
      <c r="A97" s="142"/>
      <c r="B97" s="142"/>
    </row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9" customHeight="1"/>
    <row r="111" spans="2:21" s="11" customFormat="1" ht="12.75">
      <c r="B111" s="205" t="s">
        <v>6</v>
      </c>
      <c r="C111" s="205"/>
      <c r="D111" s="205"/>
      <c r="E111" s="205"/>
      <c r="G111" s="205" t="s">
        <v>12</v>
      </c>
      <c r="H111" s="205"/>
      <c r="I111" s="205"/>
      <c r="J111" s="205"/>
      <c r="K111" s="205"/>
      <c r="M111" s="226" t="s">
        <v>9</v>
      </c>
      <c r="N111" s="226"/>
      <c r="O111" s="226"/>
      <c r="P111" s="226"/>
      <c r="R111" s="143"/>
      <c r="S111" s="143"/>
      <c r="T111" s="143"/>
      <c r="U111" s="143"/>
    </row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pans="7:9" s="11" customFormat="1" ht="12.75">
      <c r="G121" s="227"/>
      <c r="H121" s="227"/>
      <c r="I121" s="227"/>
    </row>
    <row r="122" s="11" customFormat="1" ht="12.75"/>
    <row r="123" s="11" customFormat="1" ht="12.75"/>
    <row r="124" spans="6:18" s="11" customFormat="1" ht="12.75"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</row>
    <row r="125" s="11" customFormat="1" ht="12.75"/>
    <row r="126" spans="6:21" s="11" customFormat="1" ht="15.75">
      <c r="F126" s="254"/>
      <c r="G126" s="254"/>
      <c r="H126" s="254"/>
      <c r="I126" s="254"/>
      <c r="J126" s="228"/>
      <c r="K126" s="228"/>
      <c r="L126" s="228"/>
      <c r="M126" s="228"/>
      <c r="N126" s="228"/>
      <c r="O126" s="228"/>
      <c r="P126" s="228"/>
      <c r="Q126" s="228"/>
      <c r="R126" s="228"/>
      <c r="S126" s="227"/>
      <c r="T126" s="227"/>
      <c r="U126" s="227"/>
    </row>
    <row r="127" spans="6:18" s="11" customFormat="1" ht="15.75">
      <c r="F127" s="254"/>
      <c r="G127" s="254"/>
      <c r="H127" s="254"/>
      <c r="I127" s="254"/>
      <c r="J127" s="228"/>
      <c r="K127" s="228"/>
      <c r="L127" s="228"/>
      <c r="M127" s="228"/>
      <c r="N127" s="228"/>
      <c r="O127" s="228"/>
      <c r="P127" s="228"/>
      <c r="Q127" s="228"/>
      <c r="R127" s="228"/>
    </row>
    <row r="128" spans="10:17" s="11" customFormat="1" ht="15.75">
      <c r="J128" s="229"/>
      <c r="K128" s="229"/>
      <c r="L128" s="229"/>
      <c r="M128" s="229"/>
      <c r="N128" s="229"/>
      <c r="O128" s="229"/>
      <c r="P128" s="229"/>
      <c r="Q128" s="229"/>
    </row>
    <row r="129" s="11" customFormat="1" ht="12.75"/>
    <row r="130" spans="6:17" s="11" customFormat="1" ht="15.75">
      <c r="F130" s="254"/>
      <c r="G130" s="254"/>
      <c r="H130" s="254"/>
      <c r="I130" s="254"/>
      <c r="J130" s="229"/>
      <c r="K130" s="229"/>
      <c r="L130" s="229"/>
      <c r="M130" s="229"/>
      <c r="N130" s="229"/>
      <c r="O130" s="229"/>
      <c r="P130" s="229"/>
      <c r="Q130" s="229"/>
    </row>
    <row r="131" spans="6:17" s="11" customFormat="1" ht="15.75">
      <c r="F131" s="254"/>
      <c r="G131" s="254"/>
      <c r="H131" s="254"/>
      <c r="I131" s="254"/>
      <c r="J131" s="229"/>
      <c r="K131" s="229"/>
      <c r="L131" s="229"/>
      <c r="M131" s="229"/>
      <c r="N131" s="229"/>
      <c r="O131" s="229"/>
      <c r="P131" s="229"/>
      <c r="Q131" s="229"/>
    </row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</sheetData>
  <sheetProtection password="CB2B" sheet="1" objects="1" scenarios="1"/>
  <mergeCells count="73">
    <mergeCell ref="S126:U126"/>
    <mergeCell ref="F124:R124"/>
    <mergeCell ref="F130:I131"/>
    <mergeCell ref="J131:Q131"/>
    <mergeCell ref="G121:I121"/>
    <mergeCell ref="J128:Q128"/>
    <mergeCell ref="J130:Q130"/>
    <mergeCell ref="F126:I127"/>
    <mergeCell ref="J126:R126"/>
    <mergeCell ref="J127:R127"/>
    <mergeCell ref="B13:D13"/>
    <mergeCell ref="J1:M1"/>
    <mergeCell ref="B11:D11"/>
    <mergeCell ref="E11:G11"/>
    <mergeCell ref="E12:G12"/>
    <mergeCell ref="B12:D12"/>
    <mergeCell ref="E2:F2"/>
    <mergeCell ref="D1:H1"/>
    <mergeCell ref="T2:U2"/>
    <mergeCell ref="R5:S5"/>
    <mergeCell ref="T3:V3"/>
    <mergeCell ref="Q9:S9"/>
    <mergeCell ref="G7:L7"/>
    <mergeCell ref="E13:G13"/>
    <mergeCell ref="V55:W55"/>
    <mergeCell ref="V53:W53"/>
    <mergeCell ref="V57:W57"/>
    <mergeCell ref="U56:Y56"/>
    <mergeCell ref="C17:G17"/>
    <mergeCell ref="J12:Q12"/>
    <mergeCell ref="J14:Q14"/>
    <mergeCell ref="J17:R17"/>
    <mergeCell ref="O15:P15"/>
    <mergeCell ref="Q15:S15"/>
    <mergeCell ref="B76:E76"/>
    <mergeCell ref="F77:T77"/>
    <mergeCell ref="B111:E111"/>
    <mergeCell ref="G111:K111"/>
    <mergeCell ref="M111:P111"/>
    <mergeCell ref="V59:W59"/>
    <mergeCell ref="U76:V76"/>
    <mergeCell ref="D62:G62"/>
    <mergeCell ref="I62:K62"/>
    <mergeCell ref="T1:V1"/>
    <mergeCell ref="O6:P6"/>
    <mergeCell ref="O9:P9"/>
    <mergeCell ref="B4:P4"/>
    <mergeCell ref="A3:S3"/>
    <mergeCell ref="C18:G18"/>
    <mergeCell ref="B16:J16"/>
    <mergeCell ref="K16:Q16"/>
    <mergeCell ref="R4:S4"/>
    <mergeCell ref="Q6:S6"/>
    <mergeCell ref="B23:R23"/>
    <mergeCell ref="V32:W32"/>
    <mergeCell ref="A48:B54"/>
    <mergeCell ref="I19:R19"/>
    <mergeCell ref="B22:R22"/>
    <mergeCell ref="B20:R20"/>
    <mergeCell ref="B21:R21"/>
    <mergeCell ref="C19:D19"/>
    <mergeCell ref="A40:B47"/>
    <mergeCell ref="B25:R25"/>
    <mergeCell ref="B24:R24"/>
    <mergeCell ref="D30:T30"/>
    <mergeCell ref="O1:S1"/>
    <mergeCell ref="H18:S18"/>
    <mergeCell ref="D66:H66"/>
    <mergeCell ref="J66:M66"/>
    <mergeCell ref="B26:R26"/>
    <mergeCell ref="B27:R27"/>
    <mergeCell ref="O66:R66"/>
    <mergeCell ref="A29:C29"/>
  </mergeCells>
  <conditionalFormatting sqref="B17:I17">
    <cfRule type="cellIs" priority="1" dxfId="59" operator="equal" stopIfTrue="1">
      <formula>"Quando  ' a '  for igual a zero"</formula>
    </cfRule>
  </conditionalFormatting>
  <conditionalFormatting sqref="D7:F8">
    <cfRule type="cellIs" priority="2" dxfId="60" operator="equal" stopIfTrue="1">
      <formula>"Função Linear  "</formula>
    </cfRule>
    <cfRule type="cellIs" priority="3" dxfId="61" operator="equal" stopIfTrue="1">
      <formula>"Função 1º Grau  "</formula>
    </cfRule>
    <cfRule type="cellIs" priority="4" dxfId="7" operator="equal" stopIfTrue="1">
      <formula>"Função Constante"</formula>
    </cfRule>
  </conditionalFormatting>
  <conditionalFormatting sqref="B19:C19 E19:H19">
    <cfRule type="cellIs" priority="5" dxfId="7" operator="equal" stopIfTrue="1">
      <formula>"sua reta passa pela origem do sistema de coordenadas"</formula>
    </cfRule>
    <cfRule type="cellIs" priority="6" dxfId="0" operator="equal" stopIfTrue="1">
      <formula>"Sua reta não passa pela origem do sistema das coordenadas"</formula>
    </cfRule>
    <cfRule type="cellIs" priority="7" dxfId="62" operator="equal" stopIfTrue="1">
      <formula>"Para todo valor de x, o valor de y será constante"</formula>
    </cfRule>
  </conditionalFormatting>
  <conditionalFormatting sqref="B18:G18">
    <cfRule type="cellIs" priority="8" dxfId="63" operator="equal" stopIfTrue="1">
      <formula>"A Função do 1º grau é chamada de Função Constante"</formula>
    </cfRule>
    <cfRule type="cellIs" priority="9" dxfId="1" operator="equal" stopIfTrue="1">
      <formula>"A função do 1º Grau é dita Função Linear, quando B = 0"</formula>
    </cfRule>
    <cfRule type="cellIs" priority="10" dxfId="7" operator="equal" stopIfTrue="1">
      <formula>"Na Função do 1º Grau, o valor de ' A ' é diferente de zero"</formula>
    </cfRule>
  </conditionalFormatting>
  <conditionalFormatting sqref="N1">
    <cfRule type="cellIs" priority="11" dxfId="0" operator="equal" stopIfTrue="1">
      <formula>"GRAFICO 2"</formula>
    </cfRule>
  </conditionalFormatting>
  <conditionalFormatting sqref="B20:R20">
    <cfRule type="cellIs" priority="12" dxfId="1" operator="equal" stopIfTrue="1">
      <formula>"As duas retas são: COINCIDENTES"</formula>
    </cfRule>
    <cfRule type="cellIs" priority="13" dxfId="46" operator="equal" stopIfTrue="1">
      <formula>"As duas retas são: PARALELAS"</formula>
    </cfRule>
    <cfRule type="cellIs" priority="14" dxfId="31" operator="equal" stopIfTrue="1">
      <formula>"As duas retas são: CONCORRENTES"</formula>
    </cfRule>
  </conditionalFormatting>
  <conditionalFormatting sqref="B26:R26">
    <cfRule type="cellIs" priority="15" dxfId="1" operator="equal" stopIfTrue="1">
      <formula>"Isto ocorre quando os coeficientes e os termos independentes"</formula>
    </cfRule>
    <cfRule type="cellIs" priority="16" dxfId="7" operator="equal" stopIfTrue="1">
      <formula>"Isto ocorre quando forem proporcionais os coeficientes das mesmas"</formula>
    </cfRule>
    <cfRule type="cellIs" priority="17" dxfId="31" operator="equal" stopIfTrue="1">
      <formula>"         O Sistema admite uma única solução"</formula>
    </cfRule>
  </conditionalFormatting>
  <conditionalFormatting sqref="H18:S18">
    <cfRule type="cellIs" priority="18" dxfId="3" operator="equal" stopIfTrue="1">
      <formula>"SI - Sistema Impossível"</formula>
    </cfRule>
    <cfRule type="cellIs" priority="19" dxfId="26" operator="equal" stopIfTrue="1">
      <formula>"SPD - Sistema Possível e Determinado"</formula>
    </cfRule>
  </conditionalFormatting>
  <conditionalFormatting sqref="Q6:S6">
    <cfRule type="cellIs" priority="20" dxfId="3" operator="equal" stopIfTrue="1">
      <formula>"verdadeiro"</formula>
    </cfRule>
    <cfRule type="cellIs" priority="21" dxfId="2" operator="equal" stopIfTrue="1">
      <formula>"falso"</formula>
    </cfRule>
    <cfRule type="cellIs" priority="22" dxfId="4" operator="equal" stopIfTrue="1">
      <formula>"altere o valor de X"</formula>
    </cfRule>
  </conditionalFormatting>
  <conditionalFormatting sqref="Q9:S9">
    <cfRule type="cellIs" priority="23" dxfId="3" operator="equal" stopIfTrue="1">
      <formula>"verdadeiro"</formula>
    </cfRule>
    <cfRule type="cellIs" priority="24" dxfId="2" operator="equal" stopIfTrue="1">
      <formula>"falso"</formula>
    </cfRule>
    <cfRule type="cellIs" priority="25" dxfId="1" operator="equal" stopIfTrue="1">
      <formula>"  Identidade Falsa"</formula>
    </cfRule>
  </conditionalFormatting>
  <conditionalFormatting sqref="B27:R27">
    <cfRule type="cellIs" priority="26" dxfId="1" operator="equal" stopIfTrue="1">
      <formula>" (valores), das 2 equações forem proporcionais."</formula>
    </cfRule>
    <cfRule type="cellIs" priority="27" dxfId="7" operator="equal" stopIfTrue="1">
      <formula>"variáveis e somente eles."</formula>
    </cfRule>
    <cfRule type="cellIs" priority="28" dxfId="31" operator="equal" stopIfTrue="1">
      <formula>"    Formam um conjunto chamado:   Sistema de Equações Simultâneas"</formula>
    </cfRule>
  </conditionalFormatting>
  <conditionalFormatting sqref="B22:R22">
    <cfRule type="cellIs" priority="29" dxfId="30" operator="equal" stopIfTrue="1">
      <formula>"   ax + by = c"</formula>
    </cfRule>
  </conditionalFormatting>
  <conditionalFormatting sqref="B23:R23">
    <cfRule type="cellIs" priority="30" dxfId="29" operator="equal" stopIfTrue="1">
      <formula>"com A diferente de zero, e B diferente de zero,"</formula>
    </cfRule>
  </conditionalFormatting>
  <conditionalFormatting sqref="O1:S1">
    <cfRule type="cellIs" priority="31" dxfId="7" operator="equal" stopIfTrue="1">
      <formula>"GRÁFICO 2"</formula>
    </cfRule>
  </conditionalFormatting>
  <conditionalFormatting sqref="I19:R19">
    <cfRule type="cellIs" priority="32" dxfId="3" operator="equal" stopIfTrue="1">
      <formula>"Não admite solução"</formula>
    </cfRule>
    <cfRule type="cellIs" priority="33" dxfId="26" operator="equal" stopIfTrue="1">
      <formula>"  ou, Sistema Compatível e Determinado"</formula>
    </cfRule>
  </conditionalFormatting>
  <hyperlinks>
    <hyperlink ref="D1:H1" location="Plan1!A1" tooltip="Clique aqui" display="TELA INICIAL"/>
    <hyperlink ref="U29" location="'Sistemas 1º Grau'!A1" tooltip="Clique aqui" display="TOPO"/>
    <hyperlink ref="A29:C29" location="'Sistemas 1º Grau'!A48" tooltip="Clique aqui" display="DESCER"/>
    <hyperlink ref="B111:E111" location="'Sistemas 1º Grau'!A1" tooltip="CLIQUE AQUI" display="TOPO"/>
    <hyperlink ref="G111:J111" location="'Função 1º Grau'!A71" tooltip="CLIQUE AQUI" display="INÍCIO GRÁFICO 2"/>
    <hyperlink ref="B76:E76" location="A1" tooltip="CLIQUE AQUI" display="TOPO"/>
    <hyperlink ref="M111:N111" location="'Função 1º Grau'!A24" tooltip="CLIQUE AQUI" display="GRÁFICO 1"/>
    <hyperlink ref="U76:V76" location="G111" tooltip="CLIQUE AQUI" display="FIM DO GRÁFICO"/>
    <hyperlink ref="A40:B46" location="A66" display="DESCER"/>
    <hyperlink ref="A48:A54" location="'Sistemas 1º Grau'!A29" tooltip="Clique aqui" display="SUBIR"/>
    <hyperlink ref="D66:H66" location="'Sistemas 1º Grau'!A39" tooltip="Clique aqui" display="MEIO GRÁFICO"/>
    <hyperlink ref="J66" location="'Sistemas 1º Grau'!A20" tooltip="Clique aqui" display="INÍCIO GRÁFICO"/>
    <hyperlink ref="J66:M66" location="'Sistemas 1º Grau'!A29" tooltip="Clique aqui" display="INÍCIO GRÁFICO"/>
    <hyperlink ref="O66" location="'Sistemas 1º Grau'!A1" tooltip="Clique aqui" display="TOPO"/>
    <hyperlink ref="J1:M1" location="DELTAS!A1" tooltip="CLIQUE AQUI" display="VERIFICAR DELTAS"/>
    <hyperlink ref="T1:V1" location="'Sistemas 1º Grau'!A49" tooltip="CLIQUE AQUI" display="VER GRÁFICO"/>
    <hyperlink ref="O1:S1" location="'Sistemas 1º Grau'!A98" tooltip="CLIQUE AQUI" display="VER GRÁFICO 2"/>
    <hyperlink ref="G111:K111" location="B76" tooltip="CLIQUE AQUI" display="INÍCIO GRÁFICO 2"/>
    <hyperlink ref="M111:P111" location="A29" tooltip="CLIQUE AQUI" display="GRÁFICO 1"/>
  </hyperlink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2.7109375" style="3" customWidth="1"/>
    <col min="2" max="2" width="14.7109375" style="3" customWidth="1"/>
    <col min="3" max="3" width="14.421875" style="3" customWidth="1"/>
    <col min="4" max="4" width="3.140625" style="3" customWidth="1"/>
    <col min="5" max="5" width="17.57421875" style="3" customWidth="1"/>
    <col min="6" max="6" width="15.421875" style="3" customWidth="1"/>
    <col min="7" max="7" width="2.28125" style="3" customWidth="1"/>
    <col min="8" max="8" width="18.28125" style="3" customWidth="1"/>
    <col min="9" max="9" width="16.8515625" style="3" customWidth="1"/>
    <col min="10" max="16384" width="9.140625" style="3" customWidth="1"/>
  </cols>
  <sheetData>
    <row r="1" spans="1:10" ht="21.75" customHeight="1">
      <c r="A1" s="19"/>
      <c r="B1" s="19"/>
      <c r="C1" s="19"/>
      <c r="D1" s="19"/>
      <c r="E1" s="264" t="s">
        <v>39</v>
      </c>
      <c r="F1" s="264"/>
      <c r="G1" s="19"/>
      <c r="H1" s="19"/>
      <c r="I1" s="19"/>
      <c r="J1" s="19"/>
    </row>
    <row r="3" spans="2:9" ht="15.75">
      <c r="B3" s="261" t="s">
        <v>38</v>
      </c>
      <c r="C3" s="261"/>
      <c r="D3" s="261"/>
      <c r="E3" s="261"/>
      <c r="F3" s="261"/>
      <c r="G3" s="261"/>
      <c r="H3" s="261"/>
      <c r="I3" s="261"/>
    </row>
    <row r="5" spans="2:6" ht="15">
      <c r="B5" s="152"/>
      <c r="E5" s="267" t="str">
        <f>'Sistemas 1º Grau'!J12</f>
        <v>2x - 1y = 4</v>
      </c>
      <c r="F5" s="267"/>
    </row>
    <row r="6" spans="2:6" ht="15">
      <c r="B6" s="152"/>
      <c r="E6" s="267" t="str">
        <f>'Sistemas 1º Grau'!J14</f>
        <v>4x + 2y = 8</v>
      </c>
      <c r="F6" s="267"/>
    </row>
    <row r="9" spans="2:9" ht="12.75">
      <c r="B9" s="260" t="s">
        <v>26</v>
      </c>
      <c r="C9" s="260"/>
      <c r="D9" s="153"/>
      <c r="E9" s="258" t="s">
        <v>29</v>
      </c>
      <c r="F9" s="258"/>
      <c r="H9" s="255" t="s">
        <v>30</v>
      </c>
      <c r="I9" s="255"/>
    </row>
    <row r="10" spans="2:9" ht="12.75">
      <c r="B10" s="70" t="s">
        <v>27</v>
      </c>
      <c r="C10" s="70" t="s">
        <v>28</v>
      </c>
      <c r="D10" s="153"/>
      <c r="E10" s="11" t="s">
        <v>33</v>
      </c>
      <c r="F10" s="11" t="s">
        <v>31</v>
      </c>
      <c r="H10" s="156" t="s">
        <v>32</v>
      </c>
      <c r="I10" s="156" t="s">
        <v>33</v>
      </c>
    </row>
    <row r="11" spans="2:9" ht="12.75">
      <c r="B11" s="157">
        <f>IF('Sistemas 1º Grau'!C7&lt;&gt;6,"",'Sistemas 1º Grau'!K6)</f>
        <v>2</v>
      </c>
      <c r="C11" s="157">
        <f>IF('Sistemas 1º Grau'!C7&lt;&gt;6,"",'Sistemas 1º Grau'!M6)</f>
        <v>-1</v>
      </c>
      <c r="D11" s="158"/>
      <c r="E11" s="154">
        <f>IF('Sistemas 1º Grau'!C7&lt;&gt;6,"",'Sistemas 1º Grau'!O6)</f>
        <v>4</v>
      </c>
      <c r="F11" s="154">
        <f>IF('Sistemas 1º Grau'!C7&lt;&gt;6,"",'Sistemas 1º Grau'!M6)</f>
        <v>-1</v>
      </c>
      <c r="H11" s="155">
        <f>IF('Sistemas 1º Grau'!C7&lt;&gt;6,"",'Sistemas 1º Grau'!K6)</f>
        <v>2</v>
      </c>
      <c r="I11" s="155">
        <f>IF('Sistemas 1º Grau'!C7&lt;&gt;6,"",'Sistemas 1º Grau'!O6)</f>
        <v>4</v>
      </c>
    </row>
    <row r="12" spans="2:9" ht="12.75">
      <c r="B12" s="157">
        <f>IF('Sistemas 1º Grau'!C7&lt;&gt;6,"",'Sistemas 1º Grau'!K9)</f>
        <v>4</v>
      </c>
      <c r="C12" s="157">
        <f>IF('Sistemas 1º Grau'!C7&lt;&gt;6,"",'Sistemas 1º Grau'!M9)</f>
        <v>2</v>
      </c>
      <c r="D12" s="158"/>
      <c r="E12" s="154">
        <f>IF('Sistemas 1º Grau'!C7&lt;&gt;6,"",'Sistemas 1º Grau'!O9)</f>
        <v>8</v>
      </c>
      <c r="F12" s="154">
        <f>IF('Sistemas 1º Grau'!C7&lt;&gt;6,"",'Sistemas 1º Grau'!M9)</f>
        <v>2</v>
      </c>
      <c r="H12" s="155">
        <f>IF('Sistemas 1º Grau'!C7&lt;&gt;6,"",'Sistemas 1º Grau'!K9)</f>
        <v>4</v>
      </c>
      <c r="I12" s="155">
        <f>IF('Sistemas 1º Grau'!C7&lt;&gt;6,"",'Sistemas 1º Grau'!O9)</f>
        <v>8</v>
      </c>
    </row>
    <row r="13" spans="2:9" ht="12.75">
      <c r="B13" s="70"/>
      <c r="C13" s="70"/>
      <c r="D13" s="153"/>
      <c r="E13" s="11">
        <f>IF(C6&lt;&gt;6,"",((P5*N8)-(P8*N5)))</f>
      </c>
      <c r="F13" s="11"/>
      <c r="H13" s="156">
        <f>IF(F6&lt;&gt;6,"",((S5*Q8)-(S8*Q5)))</f>
      </c>
      <c r="I13" s="156"/>
    </row>
    <row r="14" spans="2:9" ht="12.75">
      <c r="B14" s="260" t="str">
        <f>IF('Sistemas 1º Grau'!C7&lt;&gt;6,"","Delta=")</f>
        <v>Delta=</v>
      </c>
      <c r="C14" s="260"/>
      <c r="D14" s="153"/>
      <c r="E14" s="258" t="str">
        <f>IF('Sistemas 1º Grau'!C7&lt;&gt;6,"","Delta X")</f>
        <v>Delta X</v>
      </c>
      <c r="F14" s="258"/>
      <c r="H14" s="255" t="str">
        <f>IF('Sistemas 1º Grau'!C7&lt;&gt;6,"","Delta Y")</f>
        <v>Delta Y</v>
      </c>
      <c r="I14" s="255"/>
    </row>
    <row r="15" spans="2:9" ht="12.75">
      <c r="B15" s="260" t="str">
        <f>IF('Sistemas 1º Grau'!C7&lt;&gt;6,"",CONCATENATE("(",B11,"x",C12,") - (",B12,"x",C11,")"))</f>
        <v>(2x2) - (4x-1)</v>
      </c>
      <c r="C15" s="260"/>
      <c r="D15" s="153"/>
      <c r="E15" s="258" t="str">
        <f>IF('Sistemas 1º Grau'!C7&lt;&gt;6,"",CONCATENATE("(",E11,"x",F12,") - (",E12,"x",F11,")"))</f>
        <v>(4x2) - (8x-1)</v>
      </c>
      <c r="F15" s="258"/>
      <c r="H15" s="255" t="str">
        <f>IF('Sistemas 1º Grau'!C7&lt;&gt;6,"",CONCATENATE("(",H11,"x",I12,") - (",H12,"x",I11,")"))</f>
        <v>(2x8) - (4x4)</v>
      </c>
      <c r="I15" s="255"/>
    </row>
    <row r="16" spans="2:9" ht="12.75">
      <c r="B16" s="257">
        <f>IF('Sistemas 1º Grau'!C7&lt;&gt;6,"",(B11*C12)-(B12*C11))</f>
        <v>8</v>
      </c>
      <c r="C16" s="257"/>
      <c r="D16" s="153"/>
      <c r="E16" s="259">
        <f>IF('Sistemas 1º Grau'!C7&lt;&gt;6,"",(E11*F12)-(E12*F11))</f>
        <v>16</v>
      </c>
      <c r="F16" s="259"/>
      <c r="H16" s="256">
        <f>IF('Sistemas 1º Grau'!C7&lt;&gt;6,"",(H11*I12)-(H12*I11))</f>
        <v>0</v>
      </c>
      <c r="I16" s="256"/>
    </row>
    <row r="18" spans="3:9" ht="15.75">
      <c r="C18" s="159" t="s">
        <v>36</v>
      </c>
      <c r="D18" s="160"/>
      <c r="E18" s="160" t="s">
        <v>34</v>
      </c>
      <c r="F18" s="265" t="str">
        <f>CONCATENATE(E16," / ",B16)</f>
        <v>16 / 8</v>
      </c>
      <c r="G18" s="265"/>
      <c r="H18" s="262" t="str">
        <f>IF('Sistemas 1º Grau'!C7&lt;&gt;6,"",CONCATENATE("X = ",E16/B16))</f>
        <v>X = 2</v>
      </c>
      <c r="I18" s="262"/>
    </row>
    <row r="19" spans="3:9" ht="15.75">
      <c r="C19" s="161"/>
      <c r="D19" s="162"/>
      <c r="E19" s="162"/>
      <c r="F19" s="163"/>
      <c r="G19" s="163"/>
      <c r="H19" s="162"/>
      <c r="I19" s="162"/>
    </row>
    <row r="20" spans="3:9" ht="15.75">
      <c r="C20" s="164" t="s">
        <v>37</v>
      </c>
      <c r="D20" s="165"/>
      <c r="E20" s="165" t="s">
        <v>35</v>
      </c>
      <c r="F20" s="266" t="str">
        <f>CONCATENATE(H16," / ",B16)</f>
        <v>0 / 8</v>
      </c>
      <c r="G20" s="266"/>
      <c r="H20" s="263" t="str">
        <f>IF('Sistemas 1º Grau'!C7&lt;&gt;6,"",CONCATENATE("Y = ",H16/B16))</f>
        <v>Y = 0</v>
      </c>
      <c r="I20" s="263"/>
    </row>
    <row r="22" spans="3:5" ht="12.75">
      <c r="C22" s="69"/>
      <c r="D22" s="69"/>
      <c r="E22" s="69"/>
    </row>
  </sheetData>
  <sheetProtection password="CB2B" sheet="1" objects="1" scenarios="1"/>
  <mergeCells count="20">
    <mergeCell ref="B3:I3"/>
    <mergeCell ref="H18:I18"/>
    <mergeCell ref="H20:I20"/>
    <mergeCell ref="E1:F1"/>
    <mergeCell ref="F18:G18"/>
    <mergeCell ref="F20:G20"/>
    <mergeCell ref="E5:F5"/>
    <mergeCell ref="E6:F6"/>
    <mergeCell ref="H9:I9"/>
    <mergeCell ref="H14:I14"/>
    <mergeCell ref="H15:I15"/>
    <mergeCell ref="H16:I16"/>
    <mergeCell ref="B16:C16"/>
    <mergeCell ref="E9:F9"/>
    <mergeCell ref="E14:F14"/>
    <mergeCell ref="E15:F15"/>
    <mergeCell ref="E16:F16"/>
    <mergeCell ref="B9:C9"/>
    <mergeCell ref="B15:C15"/>
    <mergeCell ref="B14:C14"/>
  </mergeCells>
  <hyperlinks>
    <hyperlink ref="E1:F1" location="'Sistemas 1º Grau'!A1" tooltip="CLIQUE AQUI." display="RETORNAR"/>
  </hyperlink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4"/>
  <sheetViews>
    <sheetView zoomScale="90" zoomScaleNormal="90" zoomScalePageLayoutView="0" workbookViewId="0" topLeftCell="A1">
      <selection activeCell="D1" sqref="D1:H1"/>
    </sheetView>
  </sheetViews>
  <sheetFormatPr defaultColWidth="9.140625" defaultRowHeight="12.75"/>
  <cols>
    <col min="1" max="1" width="1.7109375" style="3" customWidth="1"/>
    <col min="2" max="2" width="3.00390625" style="12" customWidth="1"/>
    <col min="3" max="3" width="4.28125" style="3" customWidth="1"/>
    <col min="4" max="4" width="4.140625" style="3" customWidth="1"/>
    <col min="5" max="5" width="5.28125" style="3" customWidth="1"/>
    <col min="6" max="6" width="3.8515625" style="3" customWidth="1"/>
    <col min="7" max="7" width="6.140625" style="3" customWidth="1"/>
    <col min="8" max="8" width="4.28125" style="3" customWidth="1"/>
    <col min="9" max="9" width="2.00390625" style="3" customWidth="1"/>
    <col min="10" max="10" width="3.7109375" style="3" customWidth="1"/>
    <col min="11" max="11" width="7.8515625" style="3" customWidth="1"/>
    <col min="12" max="12" width="2.57421875" style="3" customWidth="1"/>
    <col min="13" max="13" width="8.140625" style="3" customWidth="1"/>
    <col min="14" max="14" width="2.57421875" style="3" customWidth="1"/>
    <col min="15" max="15" width="3.28125" style="3" customWidth="1"/>
    <col min="16" max="16" width="4.7109375" style="3" customWidth="1"/>
    <col min="17" max="17" width="3.421875" style="3" customWidth="1"/>
    <col min="18" max="18" width="5.7109375" style="3" customWidth="1"/>
    <col min="19" max="19" width="4.8515625" style="3" customWidth="1"/>
    <col min="20" max="20" width="4.57421875" style="3" customWidth="1"/>
    <col min="21" max="21" width="5.7109375" style="3" customWidth="1"/>
    <col min="22" max="22" width="9.8515625" style="3" customWidth="1"/>
    <col min="23" max="23" width="5.421875" style="131" customWidth="1"/>
    <col min="24" max="26" width="6.57421875" style="131" customWidth="1"/>
    <col min="27" max="27" width="6.00390625" style="3" customWidth="1"/>
    <col min="28" max="28" width="9.57421875" style="3" customWidth="1"/>
    <col min="29" max="32" width="14.8515625" style="3" customWidth="1"/>
    <col min="33" max="16384" width="9.140625" style="3" customWidth="1"/>
  </cols>
  <sheetData>
    <row r="1" spans="4:26" s="1" customFormat="1" ht="23.25" customHeight="1">
      <c r="D1" s="282" t="s">
        <v>5</v>
      </c>
      <c r="E1" s="282"/>
      <c r="F1" s="282"/>
      <c r="G1" s="282"/>
      <c r="H1" s="282"/>
      <c r="J1" s="132"/>
      <c r="K1" s="132"/>
      <c r="L1" s="132"/>
      <c r="M1" s="132"/>
      <c r="N1" s="31"/>
      <c r="O1" s="281"/>
      <c r="P1" s="281"/>
      <c r="Q1" s="281"/>
      <c r="R1" s="281"/>
      <c r="U1" s="289" t="s">
        <v>69</v>
      </c>
      <c r="V1" s="289"/>
      <c r="W1" s="289"/>
      <c r="X1" s="289"/>
      <c r="Y1" s="128"/>
      <c r="Z1" s="128"/>
    </row>
    <row r="2" spans="4:26" s="13" customFormat="1" ht="8.25" customHeight="1">
      <c r="D2" s="14"/>
      <c r="E2" s="287"/>
      <c r="F2" s="287"/>
      <c r="G2" s="14"/>
      <c r="H2" s="14"/>
      <c r="R2" s="65"/>
      <c r="W2" s="129"/>
      <c r="X2" s="129"/>
      <c r="Y2" s="129"/>
      <c r="Z2" s="129"/>
    </row>
    <row r="3" spans="1:26" s="2" customFormat="1" ht="17.25" customHeight="1">
      <c r="A3" s="223" t="s">
        <v>44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W3" s="36"/>
      <c r="X3" s="36"/>
      <c r="Y3" s="36"/>
      <c r="Z3" s="36"/>
    </row>
    <row r="4" spans="1:26" s="2" customFormat="1" ht="14.25" customHeight="1">
      <c r="A4" s="30"/>
      <c r="B4" s="222" t="s">
        <v>15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4"/>
      <c r="R4" s="4"/>
      <c r="W4" s="36"/>
      <c r="X4" s="36"/>
      <c r="Y4" s="36"/>
      <c r="Z4" s="36"/>
    </row>
    <row r="5" spans="1:29" s="2" customFormat="1" ht="14.25" customHeight="1" thickBot="1">
      <c r="A5" s="30"/>
      <c r="C5" s="6"/>
      <c r="D5" s="4"/>
      <c r="E5" s="4"/>
      <c r="F5" s="6"/>
      <c r="G5" s="7"/>
      <c r="H5" s="7"/>
      <c r="I5" s="7"/>
      <c r="J5" s="7"/>
      <c r="K5" s="7" t="s">
        <v>1</v>
      </c>
      <c r="L5" s="7"/>
      <c r="M5" s="7" t="s">
        <v>2</v>
      </c>
      <c r="N5" s="4"/>
      <c r="O5" s="288" t="s">
        <v>42</v>
      </c>
      <c r="P5" s="288"/>
      <c r="Q5" s="4"/>
      <c r="R5" s="4"/>
      <c r="V5" s="53"/>
      <c r="W5" s="38"/>
      <c r="X5" s="38"/>
      <c r="Y5" s="38"/>
      <c r="Z5" s="38"/>
      <c r="AA5" s="53"/>
      <c r="AB5" s="53"/>
      <c r="AC5" s="53"/>
    </row>
    <row r="6" spans="1:29" s="2" customFormat="1" ht="14.25" customHeight="1" thickBot="1">
      <c r="A6" s="30"/>
      <c r="C6" s="6"/>
      <c r="D6" s="4"/>
      <c r="E6" s="4"/>
      <c r="F6" s="6"/>
      <c r="G6" s="7" t="s">
        <v>13</v>
      </c>
      <c r="H6" s="7"/>
      <c r="I6" s="7"/>
      <c r="J6" s="7"/>
      <c r="K6" s="175"/>
      <c r="L6" s="119" t="s">
        <v>41</v>
      </c>
      <c r="M6" s="176"/>
      <c r="N6" s="9" t="s">
        <v>41</v>
      </c>
      <c r="O6" s="283"/>
      <c r="P6" s="284"/>
      <c r="Q6" s="120" t="s">
        <v>0</v>
      </c>
      <c r="R6" s="296"/>
      <c r="S6" s="297"/>
      <c r="T6" s="298"/>
      <c r="V6" s="94"/>
      <c r="W6" s="166">
        <f>IF(K6="",0,1)</f>
        <v>0</v>
      </c>
      <c r="X6" s="166">
        <f>IF(M6="",0,1)</f>
        <v>0</v>
      </c>
      <c r="Y6" s="166">
        <f>IF(O6="",0,1)</f>
        <v>0</v>
      </c>
      <c r="Z6" s="166">
        <f>IF(R6="",0,1)</f>
        <v>0</v>
      </c>
      <c r="AA6" s="138">
        <f>SUM(W6:Z6)</f>
        <v>0</v>
      </c>
      <c r="AB6" s="94"/>
      <c r="AC6" s="94"/>
    </row>
    <row r="7" spans="3:29" s="2" customFormat="1" ht="6.75" customHeight="1">
      <c r="C7" s="62"/>
      <c r="D7" s="67"/>
      <c r="E7" s="67"/>
      <c r="F7" s="67"/>
      <c r="G7" s="245"/>
      <c r="H7" s="245"/>
      <c r="I7" s="245"/>
      <c r="J7" s="245"/>
      <c r="K7" s="245"/>
      <c r="L7" s="245"/>
      <c r="M7" s="61"/>
      <c r="N7" s="61"/>
      <c r="O7" s="61"/>
      <c r="P7" s="64"/>
      <c r="Q7" s="72"/>
      <c r="R7" s="95"/>
      <c r="S7" s="121"/>
      <c r="T7" s="121"/>
      <c r="V7" s="167"/>
      <c r="W7" s="166">
        <f>IF(K9="",0,1)</f>
        <v>0</v>
      </c>
      <c r="X7" s="166">
        <f>IF(M9="",0,1)</f>
        <v>0</v>
      </c>
      <c r="Y7" s="166">
        <f>IF(O9="",0,1)</f>
        <v>0</v>
      </c>
      <c r="Z7" s="166">
        <f>IF(R9="",0,1)</f>
        <v>0</v>
      </c>
      <c r="AA7" s="138">
        <f>SUM(W7:Z7)</f>
        <v>0</v>
      </c>
      <c r="AB7" s="57"/>
      <c r="AC7" s="57"/>
    </row>
    <row r="8" spans="3:29" s="2" customFormat="1" ht="13.5" customHeight="1" thickBot="1">
      <c r="C8" s="49"/>
      <c r="D8" s="67"/>
      <c r="E8" s="67"/>
      <c r="F8" s="67"/>
      <c r="G8" s="7"/>
      <c r="H8" s="7"/>
      <c r="I8" s="7"/>
      <c r="J8" s="7"/>
      <c r="K8" s="7" t="s">
        <v>1</v>
      </c>
      <c r="L8" s="46"/>
      <c r="M8" s="7" t="s">
        <v>2</v>
      </c>
      <c r="N8" s="9"/>
      <c r="O8" s="288" t="s">
        <v>42</v>
      </c>
      <c r="P8" s="288"/>
      <c r="Q8" s="62"/>
      <c r="R8" s="121"/>
      <c r="S8" s="121"/>
      <c r="T8" s="121"/>
      <c r="V8" s="168"/>
      <c r="W8" s="166">
        <f>IF(K12="",0,1)</f>
        <v>0</v>
      </c>
      <c r="X8" s="166">
        <f>IF(M12="",0,1)</f>
        <v>0</v>
      </c>
      <c r="Y8" s="166">
        <f>IF(O12="",0,1)</f>
        <v>0</v>
      </c>
      <c r="Z8" s="166">
        <f>IF(R12="",0,1)</f>
        <v>0</v>
      </c>
      <c r="AA8" s="138">
        <f>SUM(W8:Z8)</f>
        <v>0</v>
      </c>
      <c r="AB8" s="168"/>
      <c r="AC8" s="168"/>
    </row>
    <row r="9" spans="3:29" s="2" customFormat="1" ht="13.5" customHeight="1" thickBot="1">
      <c r="C9" s="4"/>
      <c r="D9" s="4"/>
      <c r="E9" s="4"/>
      <c r="F9" s="6"/>
      <c r="G9" s="7" t="s">
        <v>14</v>
      </c>
      <c r="H9" s="7"/>
      <c r="I9" s="7"/>
      <c r="J9" s="7"/>
      <c r="K9" s="175"/>
      <c r="L9" s="119" t="s">
        <v>41</v>
      </c>
      <c r="M9" s="175"/>
      <c r="N9" s="9" t="s">
        <v>41</v>
      </c>
      <c r="O9" s="285"/>
      <c r="P9" s="286"/>
      <c r="Q9" s="120" t="s">
        <v>0</v>
      </c>
      <c r="R9" s="296"/>
      <c r="S9" s="297"/>
      <c r="T9" s="298"/>
      <c r="U9" s="71"/>
      <c r="V9" s="150"/>
      <c r="W9" s="138">
        <f>SUM(W6:W8)</f>
        <v>0</v>
      </c>
      <c r="X9" s="138">
        <f>SUM(X6:X8)</f>
        <v>0</v>
      </c>
      <c r="Y9" s="138">
        <f>SUM(Y6:Y8)</f>
        <v>0</v>
      </c>
      <c r="Z9" s="138">
        <f>SUM(Z6:Z8)</f>
        <v>0</v>
      </c>
      <c r="AA9" s="169">
        <f>SUM(W9:Z9)</f>
        <v>0</v>
      </c>
      <c r="AB9" s="150"/>
      <c r="AC9" s="150"/>
    </row>
    <row r="10" spans="3:29" s="2" customFormat="1" ht="6.75" customHeight="1">
      <c r="C10" s="4"/>
      <c r="D10" s="4"/>
      <c r="E10" s="4"/>
      <c r="F10" s="6"/>
      <c r="G10" s="7"/>
      <c r="H10" s="7"/>
      <c r="I10" s="7"/>
      <c r="J10" s="7"/>
      <c r="K10" s="76"/>
      <c r="L10" s="73"/>
      <c r="M10" s="76"/>
      <c r="N10" s="9"/>
      <c r="O10" s="77"/>
      <c r="P10" s="77"/>
      <c r="Q10" s="78"/>
      <c r="R10" s="122"/>
      <c r="S10" s="95"/>
      <c r="T10" s="95"/>
      <c r="U10" s="71"/>
      <c r="V10" s="94"/>
      <c r="W10" s="130"/>
      <c r="X10" s="130"/>
      <c r="Y10" s="130"/>
      <c r="Z10" s="130"/>
      <c r="AA10" s="94"/>
      <c r="AB10" s="94"/>
      <c r="AC10" s="94"/>
    </row>
    <row r="11" spans="3:32" s="2" customFormat="1" ht="13.5" customHeight="1" thickBot="1">
      <c r="C11" s="4"/>
      <c r="D11" s="4"/>
      <c r="E11" s="4"/>
      <c r="F11" s="6"/>
      <c r="G11" s="7"/>
      <c r="H11" s="7"/>
      <c r="I11" s="7"/>
      <c r="J11" s="7"/>
      <c r="K11" s="7" t="s">
        <v>1</v>
      </c>
      <c r="L11" s="46"/>
      <c r="M11" s="7" t="s">
        <v>2</v>
      </c>
      <c r="N11" s="9"/>
      <c r="O11" s="288" t="s">
        <v>42</v>
      </c>
      <c r="P11" s="288"/>
      <c r="Q11" s="78"/>
      <c r="R11" s="122"/>
      <c r="S11" s="95"/>
      <c r="T11" s="95"/>
      <c r="U11" s="71"/>
      <c r="V11" s="53"/>
      <c r="AA11" s="53"/>
      <c r="AB11" s="53"/>
      <c r="AC11" s="38"/>
      <c r="AD11" s="36"/>
      <c r="AE11" s="36"/>
      <c r="AF11" s="36"/>
    </row>
    <row r="12" spans="3:32" s="2" customFormat="1" ht="13.5" customHeight="1" thickBot="1">
      <c r="C12" s="4"/>
      <c r="D12" s="4"/>
      <c r="E12" s="4"/>
      <c r="F12" s="6"/>
      <c r="G12" s="7" t="s">
        <v>43</v>
      </c>
      <c r="H12" s="7"/>
      <c r="I12" s="7"/>
      <c r="J12" s="7"/>
      <c r="K12" s="175"/>
      <c r="L12" s="119" t="s">
        <v>41</v>
      </c>
      <c r="M12" s="175"/>
      <c r="N12" s="9" t="s">
        <v>41</v>
      </c>
      <c r="O12" s="285"/>
      <c r="P12" s="286"/>
      <c r="Q12" s="120" t="s">
        <v>0</v>
      </c>
      <c r="R12" s="296"/>
      <c r="S12" s="297"/>
      <c r="T12" s="298"/>
      <c r="U12" s="71"/>
      <c r="AC12" s="36"/>
      <c r="AD12" s="36"/>
      <c r="AE12" s="36"/>
      <c r="AF12" s="36"/>
    </row>
    <row r="13" spans="3:32" s="2" customFormat="1" ht="7.5" customHeight="1" thickBot="1">
      <c r="C13" s="4"/>
      <c r="D13" s="4"/>
      <c r="E13" s="8"/>
      <c r="F13" s="8"/>
      <c r="G13" s="36"/>
      <c r="H13" s="36"/>
      <c r="I13" s="8"/>
      <c r="J13" s="8"/>
      <c r="K13" s="8"/>
      <c r="L13" s="46"/>
      <c r="M13" s="4"/>
      <c r="N13" s="4"/>
      <c r="O13" s="79"/>
      <c r="P13" s="80"/>
      <c r="Q13" s="4"/>
      <c r="R13" s="4"/>
      <c r="S13" s="71"/>
      <c r="T13" s="71"/>
      <c r="U13" s="71"/>
      <c r="AC13" s="36"/>
      <c r="AD13" s="36"/>
      <c r="AE13" s="36"/>
      <c r="AF13" s="36"/>
    </row>
    <row r="14" spans="3:32" s="2" customFormat="1" ht="8.25" customHeight="1">
      <c r="C14" s="274"/>
      <c r="D14" s="274"/>
      <c r="E14" s="274"/>
      <c r="F14" s="274"/>
      <c r="G14" s="274"/>
      <c r="H14" s="274"/>
      <c r="I14" s="84"/>
      <c r="J14" s="85"/>
      <c r="K14" s="85"/>
      <c r="L14" s="85"/>
      <c r="M14" s="85"/>
      <c r="N14" s="85"/>
      <c r="O14" s="85"/>
      <c r="P14" s="85"/>
      <c r="Q14" s="89"/>
      <c r="R14" s="299"/>
      <c r="S14" s="299"/>
      <c r="T14" s="293"/>
      <c r="U14" s="294"/>
      <c r="V14" s="82"/>
      <c r="AA14" s="82"/>
      <c r="AB14" s="88"/>
      <c r="AC14" s="36"/>
      <c r="AD14" s="36"/>
      <c r="AE14" s="36"/>
      <c r="AF14" s="36"/>
    </row>
    <row r="15" spans="3:32" s="2" customFormat="1" ht="18" customHeight="1">
      <c r="C15" s="274"/>
      <c r="D15" s="274"/>
      <c r="E15" s="274"/>
      <c r="F15" s="274"/>
      <c r="G15" s="274"/>
      <c r="H15" s="274"/>
      <c r="I15" s="271">
        <f>IF(AA6&lt;&gt;4,"",IF(AND(M6&gt;=0,O6&gt;=0),CONCATENATE(K6,"x + ",M6,"y +",O6,"z = ",R6),IF(AND(M6&gt;=0,O6&lt;0),CONCATENATE(K6,"x + ",M6,"y - ",ABS(O6),"z = ",R6),IF(AND(M6&lt;0,O6&lt;0),CONCATENATE(K6,"x - ",ABS(M6),"y - ",ABS(O6),"z = ",R6),IF(AND(M6&lt;0,O6&gt;=0),CONCATENATE(K6,"x - ",ABS(M6),"y + ",ABS(O6),"z = ",R6),"")))))</f>
      </c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3"/>
      <c r="V15" s="82"/>
      <c r="AA15" s="82"/>
      <c r="AB15" s="88"/>
      <c r="AC15" s="36"/>
      <c r="AD15" s="36"/>
      <c r="AE15" s="137"/>
      <c r="AF15" s="36"/>
    </row>
    <row r="16" spans="3:32" s="2" customFormat="1" ht="14.25" customHeight="1">
      <c r="C16" s="274"/>
      <c r="D16" s="274"/>
      <c r="E16" s="274"/>
      <c r="F16" s="274"/>
      <c r="G16" s="274"/>
      <c r="H16" s="274"/>
      <c r="I16" s="170"/>
      <c r="J16" s="171"/>
      <c r="K16" s="83"/>
      <c r="L16" s="83"/>
      <c r="M16" s="83"/>
      <c r="N16" s="83"/>
      <c r="O16" s="83"/>
      <c r="P16" s="83"/>
      <c r="Q16" s="83"/>
      <c r="R16" s="275"/>
      <c r="S16" s="275"/>
      <c r="T16" s="276"/>
      <c r="U16" s="277"/>
      <c r="V16" s="82"/>
      <c r="AA16" s="82"/>
      <c r="AB16" s="88"/>
      <c r="AC16" s="36"/>
      <c r="AD16" s="36"/>
      <c r="AE16" s="36"/>
      <c r="AF16" s="36"/>
    </row>
    <row r="17" spans="5:32" s="2" customFormat="1" ht="15.75" customHeight="1">
      <c r="E17" s="146"/>
      <c r="F17" s="146"/>
      <c r="G17" s="146"/>
      <c r="H17" s="147"/>
      <c r="I17" s="290">
        <f>IF(AA7&lt;&gt;4,"",IF(AND(M9&gt;=0,O9&gt;=0),CONCATENATE(K9,"x + ",M9,"y +",O9,"z = ",R9),IF(AND(M9&gt;=0,O9&lt;0),CONCATENATE(K9,"x + ",M9,"y - ",ABS(O9),"z = ",R9),IF(AND(M9&lt;0,O9&lt;0),CONCATENATE(K9,"x - ",ABS(M9),"y - ",ABS(O9),"z = ",R9),IF(AND(M9&lt;0,O9&gt;=0),CONCATENATE(K9,"x - ",ABS(M9),"y + ",ABS(O9),"z = ",R9),"")))))</f>
      </c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2"/>
      <c r="W17" s="36"/>
      <c r="X17" s="36"/>
      <c r="Y17" s="36"/>
      <c r="Z17" s="36"/>
      <c r="AC17" s="36"/>
      <c r="AD17" s="36"/>
      <c r="AE17" s="36"/>
      <c r="AF17" s="36"/>
    </row>
    <row r="18" spans="2:32" s="2" customFormat="1" ht="13.5" customHeight="1">
      <c r="B18" s="53"/>
      <c r="C18" s="147"/>
      <c r="D18" s="147"/>
      <c r="E18" s="147"/>
      <c r="F18" s="147"/>
      <c r="G18" s="147"/>
      <c r="H18" s="147"/>
      <c r="I18" s="269">
        <f>IF($C$7&lt;&gt;6,"",IF(AND(#REF!&lt;&gt;0,#REF!&gt;0),CONCATENATE(#REF!,"x + ",#REF!,"y = ",#REF!),IF(AND(#REF!&lt;&gt;0,#REF!&lt;0),CONCATENATE(#REF!,"x - ",ABS(#REF!),"y = ",#REF!),IF(AND(#REF!=0,#REF!&lt;&gt;0),CONCATENATE(#REF!," x = ",#REF!),IF(AND(#REF!&lt;&gt;0,#REF!=0),CONCATENATE(#REF!," y = ",#REF!),"")))))</f>
      </c>
      <c r="J18" s="270"/>
      <c r="K18" s="270"/>
      <c r="L18" s="270"/>
      <c r="M18" s="270"/>
      <c r="N18" s="270"/>
      <c r="O18" s="270"/>
      <c r="P18" s="270"/>
      <c r="Q18" s="172"/>
      <c r="R18" s="172"/>
      <c r="S18" s="90"/>
      <c r="T18" s="90"/>
      <c r="U18" s="91"/>
      <c r="W18" s="36"/>
      <c r="X18" s="36"/>
      <c r="Y18" s="36"/>
      <c r="Z18" s="36"/>
      <c r="AC18" s="36"/>
      <c r="AD18" s="36"/>
      <c r="AE18" s="36"/>
      <c r="AF18" s="36"/>
    </row>
    <row r="19" spans="2:32" s="2" customFormat="1" ht="14.25" customHeight="1">
      <c r="B19" s="53"/>
      <c r="C19" s="295"/>
      <c r="D19" s="295"/>
      <c r="E19" s="295"/>
      <c r="F19" s="147"/>
      <c r="G19" s="147"/>
      <c r="H19" s="147"/>
      <c r="I19" s="271">
        <f>IF(AA8&lt;&gt;4,"",IF(AND(M12&gt;=0,O12&gt;=0),CONCATENATE(K12,"x + ",M12,"y +",O12,"z = ",R12),IF(AND(M12&gt;=0,O12&lt;0),CONCATENATE(K12,"x + ",M12,"y - ",ABS(O12),"z = ",R12),IF(AND(M12&lt;0,O12&lt;0),CONCATENATE(K12,"x - ",ABS(M12),"y - ",ABS(O12),"z = ",R12),IF(AND(M12&lt;0,O12&gt;=0),CONCATENATE(K12,"x - ",ABS(M12),"y + ",ABS(O12),"z = ",R12),"")))))</f>
      </c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3"/>
      <c r="W19" s="36"/>
      <c r="X19" s="173"/>
      <c r="Y19" s="173"/>
      <c r="Z19" s="173"/>
      <c r="AC19" s="36"/>
      <c r="AD19" s="36"/>
      <c r="AE19" s="36"/>
      <c r="AF19" s="36"/>
    </row>
    <row r="20" spans="2:32" s="2" customFormat="1" ht="12.75" customHeight="1" thickBot="1">
      <c r="B20" s="53"/>
      <c r="C20" s="147"/>
      <c r="D20" s="147"/>
      <c r="E20" s="147"/>
      <c r="F20" s="147"/>
      <c r="G20" s="147"/>
      <c r="H20" s="147"/>
      <c r="I20" s="86"/>
      <c r="J20" s="87"/>
      <c r="K20" s="87"/>
      <c r="L20" s="87"/>
      <c r="M20" s="87"/>
      <c r="N20" s="87"/>
      <c r="O20" s="87"/>
      <c r="P20" s="87"/>
      <c r="Q20" s="174"/>
      <c r="R20" s="174"/>
      <c r="S20" s="92"/>
      <c r="T20" s="92"/>
      <c r="U20" s="93"/>
      <c r="W20" s="36"/>
      <c r="X20" s="36"/>
      <c r="Y20" s="36"/>
      <c r="Z20" s="36"/>
      <c r="AC20" s="36"/>
      <c r="AD20" s="36"/>
      <c r="AE20" s="36"/>
      <c r="AF20" s="36"/>
    </row>
    <row r="21" spans="2:32" s="2" customFormat="1" ht="6.75" customHeight="1" thickBot="1">
      <c r="B21" s="53"/>
      <c r="C21" s="147"/>
      <c r="D21" s="147"/>
      <c r="E21" s="147"/>
      <c r="F21" s="147"/>
      <c r="G21" s="147"/>
      <c r="H21" s="147"/>
      <c r="I21" s="147"/>
      <c r="J21" s="150"/>
      <c r="K21" s="268"/>
      <c r="L21" s="268"/>
      <c r="M21" s="268"/>
      <c r="N21" s="150"/>
      <c r="O21" s="150"/>
      <c r="P21" s="150"/>
      <c r="Q21" s="150"/>
      <c r="R21" s="268"/>
      <c r="S21" s="268"/>
      <c r="T21" s="268"/>
      <c r="U21" s="268"/>
      <c r="W21" s="36"/>
      <c r="X21" s="50"/>
      <c r="Y21" s="50"/>
      <c r="Z21" s="50"/>
      <c r="AA21" s="50"/>
      <c r="AC21" s="36"/>
      <c r="AD21" s="36"/>
      <c r="AE21" s="36"/>
      <c r="AF21" s="36"/>
    </row>
    <row r="22" spans="2:32" s="2" customFormat="1" ht="22.5" customHeight="1" thickBot="1">
      <c r="B22" s="231" t="s">
        <v>49</v>
      </c>
      <c r="C22" s="231"/>
      <c r="D22" s="231"/>
      <c r="E22" s="231"/>
      <c r="F22" s="231"/>
      <c r="G22" s="231"/>
      <c r="H22" s="231"/>
      <c r="I22" s="231"/>
      <c r="J22" s="234"/>
      <c r="K22" s="278">
        <f>IF(AA9&lt;&gt;12,"",IF(AND('DELTAS 3'!L22=0,'DELTAS 3'!L48=0,'DELTAS 3'!L61=0,'DELTAS 3'!L34=0),"INDETERMINADO",IF(V22="IMPOSSÍVEL","IMPOSSÍVEL",CONCATENATE("S = { (",ROUND('DELTAS 3'!J64,2)," ; ",ROUND('DELTAS 3'!J67,2)," ; ",ROUND('DELTAS 3'!J70,2),") }"))))</f>
      </c>
      <c r="L22" s="279"/>
      <c r="M22" s="279"/>
      <c r="N22" s="279"/>
      <c r="O22" s="279"/>
      <c r="P22" s="279"/>
      <c r="Q22" s="279"/>
      <c r="R22" s="279"/>
      <c r="S22" s="279"/>
      <c r="T22" s="279"/>
      <c r="U22" s="280"/>
      <c r="V22" s="139">
        <f>IF(AA7&lt;&gt;4,"",IF(AND('DELTAS 3'!L22=0,'DELTAS 3'!L48&lt;&gt;0,'DELTAS 3'!L61&lt;&gt;0,'DELTAS 3'!L34&lt;&gt;0),"IMPOSSÍVEL",IF(AND('DELTAS 3'!L22=0,'DELTAS 3'!L48&lt;&gt;0,'DELTAS 3'!L61&lt;&gt;0,'DELTAS 3'!L34=0),"IMPOSSÍVEL",IF(AND('DELTAS 3'!L22=0,'DELTAS 3'!L48&lt;&gt;0,'DELTAS 3'!L61=0,'DELTAS 3'!L34&lt;&gt;0),"IMPOSSÍVEL",IF(AND('DELTAS 3'!L22=0,'DELTAS 3'!L48=0,'DELTAS 3'!L61&lt;&gt;0,'DELTAS 3'!L34&lt;&gt;0),"IMPOSSÍVEL",IF(AND('DELTAS 3'!L22=0,'DELTAS 3'!L48&lt;&gt;0,'DELTAS 3'!L61=0,'DELTAS 3'!L34=0),"IMPOSSÍVEL",IF(AND('DELTAS 3'!L22=0,'DELTAS 3'!L48=0,'DELTAS 3'!L61=0,'DELTAS 3'!L34&lt;&gt;0),"IMPOSSÍVEL","")))))))</f>
      </c>
      <c r="Y22" s="36"/>
      <c r="Z22" s="36"/>
      <c r="AC22" s="36"/>
      <c r="AD22" s="36"/>
      <c r="AE22" s="36"/>
      <c r="AF22" s="36"/>
    </row>
    <row r="23" spans="2:32" s="2" customFormat="1" ht="7.5" customHeight="1">
      <c r="B23" s="75"/>
      <c r="C23" s="75"/>
      <c r="D23" s="75"/>
      <c r="E23" s="75"/>
      <c r="F23" s="75"/>
      <c r="G23" s="75"/>
      <c r="H23" s="75"/>
      <c r="I23" s="75"/>
      <c r="J23" s="75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W23" s="36"/>
      <c r="X23" s="36"/>
      <c r="Y23" s="36"/>
      <c r="Z23" s="36"/>
      <c r="AC23" s="36"/>
      <c r="AD23" s="36"/>
      <c r="AE23" s="36"/>
      <c r="AF23" s="36"/>
    </row>
    <row r="24" spans="2:32" s="2" customFormat="1" ht="16.5" customHeight="1">
      <c r="B24" s="75"/>
      <c r="C24" s="231">
        <f>IF(AA9&lt;&gt;12,"",IF(AND('DELTAS 3'!L22=0,'DELTAS 3'!L48=0,'DELTAS 3'!L61=0,'DELTAS 3'!L34=0),"SPI - Sistema Possível, porém, Indeterminado, pois apresenta infinitas soluções",IF(V22="IMPOSSÍVEL","Sistema Impossível, pois não apresenta solução",IF('DELTAS 3'!L22&lt;&gt;0," SPD - Sistema Possível e Determinado, pois apresenta uma única solução",""))))</f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36"/>
      <c r="Z24" s="36"/>
      <c r="AC24" s="36"/>
      <c r="AD24" s="36"/>
      <c r="AE24" s="36"/>
      <c r="AF24" s="36"/>
    </row>
    <row r="25" spans="2:32" s="2" customFormat="1" ht="16.5" customHeight="1">
      <c r="B25" s="75"/>
      <c r="C25" s="231">
        <f>IF(AA9&lt;&gt;12,"",IF(AND(R6=0,R9=0,R12=0),"Sistema Homogêneo",""))</f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36"/>
      <c r="Z25" s="36"/>
      <c r="AC25" s="36"/>
      <c r="AD25" s="36"/>
      <c r="AE25" s="36"/>
      <c r="AF25" s="36"/>
    </row>
    <row r="26" spans="2:32" s="2" customFormat="1" ht="16.5" customHeight="1">
      <c r="B26" s="75"/>
      <c r="C26" s="75"/>
      <c r="D26" s="75"/>
      <c r="E26" s="75"/>
      <c r="F26" s="75"/>
      <c r="G26" s="75"/>
      <c r="H26" s="75"/>
      <c r="I26" s="75"/>
      <c r="J26" s="75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71"/>
      <c r="W26" s="36"/>
      <c r="X26" s="36"/>
      <c r="Y26" s="36"/>
      <c r="Z26" s="36"/>
      <c r="AC26" s="36"/>
      <c r="AD26" s="36"/>
      <c r="AE26" s="36"/>
      <c r="AF26" s="36"/>
    </row>
    <row r="27" spans="2:32" s="2" customFormat="1" ht="16.5" customHeight="1">
      <c r="B27" s="75"/>
      <c r="C27" s="75"/>
      <c r="D27" s="75"/>
      <c r="E27" s="75"/>
      <c r="F27" s="75"/>
      <c r="G27" s="75"/>
      <c r="H27" s="75"/>
      <c r="I27" s="75"/>
      <c r="J27" s="75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71"/>
      <c r="W27" s="36"/>
      <c r="X27" s="36"/>
      <c r="Y27" s="36"/>
      <c r="Z27" s="36"/>
      <c r="AC27" s="36"/>
      <c r="AD27" s="36"/>
      <c r="AE27" s="36"/>
      <c r="AF27" s="36"/>
    </row>
    <row r="28" spans="2:32" s="2" customFormat="1" ht="16.5" customHeight="1">
      <c r="B28" s="75"/>
      <c r="C28" s="75"/>
      <c r="D28" s="75"/>
      <c r="E28" s="75"/>
      <c r="F28" s="75"/>
      <c r="G28" s="75"/>
      <c r="H28" s="75"/>
      <c r="I28" s="75"/>
      <c r="J28" s="75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71"/>
      <c r="W28" s="36"/>
      <c r="X28" s="36"/>
      <c r="Y28" s="36"/>
      <c r="Z28" s="36"/>
      <c r="AC28" s="36"/>
      <c r="AD28" s="36"/>
      <c r="AE28" s="36"/>
      <c r="AF28" s="36"/>
    </row>
    <row r="29" spans="2:32" s="2" customFormat="1" ht="16.5" customHeight="1">
      <c r="B29" s="75"/>
      <c r="C29" s="75"/>
      <c r="D29" s="75"/>
      <c r="E29" s="75"/>
      <c r="F29" s="75"/>
      <c r="G29" s="75"/>
      <c r="H29" s="75"/>
      <c r="I29" s="75"/>
      <c r="J29" s="75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71"/>
      <c r="W29" s="36"/>
      <c r="X29" s="36"/>
      <c r="Y29" s="36"/>
      <c r="Z29" s="36"/>
      <c r="AC29" s="36"/>
      <c r="AD29" s="36"/>
      <c r="AE29" s="36"/>
      <c r="AF29" s="36"/>
    </row>
    <row r="30" spans="2:32" s="2" customFormat="1" ht="16.5" customHeight="1">
      <c r="B30" s="75"/>
      <c r="C30" s="75"/>
      <c r="D30" s="75"/>
      <c r="E30" s="75"/>
      <c r="F30" s="75"/>
      <c r="G30" s="75"/>
      <c r="H30" s="75"/>
      <c r="I30" s="75"/>
      <c r="J30" s="75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71"/>
      <c r="W30" s="36"/>
      <c r="X30" s="36"/>
      <c r="Y30" s="36"/>
      <c r="Z30" s="36"/>
      <c r="AC30" s="36"/>
      <c r="AD30" s="36"/>
      <c r="AE30" s="36"/>
      <c r="AF30" s="36"/>
    </row>
    <row r="31" spans="2:32" s="2" customFormat="1" ht="16.5" customHeight="1">
      <c r="B31" s="75"/>
      <c r="C31" s="75"/>
      <c r="D31" s="75"/>
      <c r="E31" s="75"/>
      <c r="F31" s="75"/>
      <c r="G31" s="75"/>
      <c r="H31" s="75"/>
      <c r="I31" s="75"/>
      <c r="J31" s="75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71"/>
      <c r="W31" s="36"/>
      <c r="X31" s="36"/>
      <c r="Y31" s="36"/>
      <c r="Z31" s="36"/>
      <c r="AC31" s="36"/>
      <c r="AD31" s="36"/>
      <c r="AE31" s="36"/>
      <c r="AF31" s="36"/>
    </row>
    <row r="32" spans="2:32" s="2" customFormat="1" ht="16.5" customHeight="1">
      <c r="B32" s="75"/>
      <c r="C32" s="75"/>
      <c r="D32" s="75"/>
      <c r="E32" s="75"/>
      <c r="F32" s="75"/>
      <c r="G32" s="75"/>
      <c r="H32" s="75"/>
      <c r="I32" s="75"/>
      <c r="J32" s="75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71"/>
      <c r="W32" s="36"/>
      <c r="X32" s="36"/>
      <c r="Y32" s="36"/>
      <c r="Z32" s="36"/>
      <c r="AC32" s="36"/>
      <c r="AD32" s="36"/>
      <c r="AE32" s="36"/>
      <c r="AF32" s="36"/>
    </row>
    <row r="33" spans="2:32" s="2" customFormat="1" ht="16.5" customHeight="1">
      <c r="B33" s="75"/>
      <c r="C33" s="75"/>
      <c r="D33" s="75"/>
      <c r="E33" s="75"/>
      <c r="F33" s="75"/>
      <c r="G33" s="75"/>
      <c r="H33" s="75"/>
      <c r="I33" s="75"/>
      <c r="J33" s="75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71"/>
      <c r="W33" s="36"/>
      <c r="X33" s="36"/>
      <c r="Y33" s="36"/>
      <c r="Z33" s="36"/>
      <c r="AC33" s="36"/>
      <c r="AD33" s="36"/>
      <c r="AE33" s="36"/>
      <c r="AF33" s="36"/>
    </row>
    <row r="34" spans="2:32" s="2" customFormat="1" ht="16.5" customHeight="1">
      <c r="B34" s="75"/>
      <c r="C34" s="75"/>
      <c r="D34" s="75"/>
      <c r="E34" s="75"/>
      <c r="F34" s="75"/>
      <c r="G34" s="75"/>
      <c r="H34" s="75"/>
      <c r="I34" s="75"/>
      <c r="J34" s="75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71"/>
      <c r="W34" s="36"/>
      <c r="X34" s="36"/>
      <c r="Y34" s="36"/>
      <c r="Z34" s="36"/>
      <c r="AC34" s="36"/>
      <c r="AD34" s="36"/>
      <c r="AE34" s="36"/>
      <c r="AF34" s="36"/>
    </row>
    <row r="35" spans="2:32" s="2" customFormat="1" ht="16.5" customHeight="1">
      <c r="B35" s="75"/>
      <c r="C35" s="75"/>
      <c r="D35" s="75"/>
      <c r="E35" s="75"/>
      <c r="F35" s="75"/>
      <c r="G35" s="75"/>
      <c r="H35" s="75"/>
      <c r="I35" s="75"/>
      <c r="J35" s="75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71"/>
      <c r="W35" s="36"/>
      <c r="X35" s="36"/>
      <c r="Y35" s="36"/>
      <c r="Z35" s="36"/>
      <c r="AC35" s="36"/>
      <c r="AD35" s="36"/>
      <c r="AE35" s="36"/>
      <c r="AF35" s="36"/>
    </row>
    <row r="36" spans="2:32" s="2" customFormat="1" ht="16.5" customHeight="1">
      <c r="B36" s="75"/>
      <c r="C36" s="75"/>
      <c r="D36" s="75"/>
      <c r="E36" s="75"/>
      <c r="F36" s="75"/>
      <c r="G36" s="75"/>
      <c r="H36" s="75"/>
      <c r="I36" s="75"/>
      <c r="J36" s="75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71"/>
      <c r="W36" s="36"/>
      <c r="X36" s="36"/>
      <c r="Y36" s="36"/>
      <c r="Z36" s="36"/>
      <c r="AC36" s="36"/>
      <c r="AD36" s="36"/>
      <c r="AE36" s="36"/>
      <c r="AF36" s="36"/>
    </row>
    <row r="37" spans="2:32" s="2" customFormat="1" ht="16.5" customHeight="1">
      <c r="B37" s="75"/>
      <c r="C37" s="75"/>
      <c r="D37" s="75"/>
      <c r="E37" s="75"/>
      <c r="F37" s="75"/>
      <c r="G37" s="75"/>
      <c r="H37" s="75"/>
      <c r="I37" s="75"/>
      <c r="J37" s="75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71"/>
      <c r="W37" s="36"/>
      <c r="X37" s="36"/>
      <c r="Y37" s="36"/>
      <c r="Z37" s="36"/>
      <c r="AC37" s="36"/>
      <c r="AD37" s="36"/>
      <c r="AE37" s="36"/>
      <c r="AF37" s="36"/>
    </row>
    <row r="38" spans="2:32" s="2" customFormat="1" ht="16.5" customHeight="1">
      <c r="B38" s="75"/>
      <c r="C38" s="75"/>
      <c r="D38" s="75"/>
      <c r="E38" s="75"/>
      <c r="F38" s="75"/>
      <c r="G38" s="75"/>
      <c r="H38" s="75"/>
      <c r="I38" s="75"/>
      <c r="J38" s="75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71"/>
      <c r="W38" s="36"/>
      <c r="X38" s="36"/>
      <c r="Y38" s="36"/>
      <c r="Z38" s="36"/>
      <c r="AC38" s="36"/>
      <c r="AD38" s="36"/>
      <c r="AE38" s="36"/>
      <c r="AF38" s="36"/>
    </row>
    <row r="39" spans="2:32" s="2" customFormat="1" ht="16.5" customHeight="1">
      <c r="B39" s="75"/>
      <c r="C39" s="75"/>
      <c r="D39" s="75"/>
      <c r="E39" s="75"/>
      <c r="F39" s="75"/>
      <c r="G39" s="75"/>
      <c r="H39" s="75"/>
      <c r="I39" s="75"/>
      <c r="J39" s="75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71"/>
      <c r="W39" s="36"/>
      <c r="X39" s="36"/>
      <c r="Y39" s="36"/>
      <c r="Z39" s="36"/>
      <c r="AC39" s="36"/>
      <c r="AD39" s="36"/>
      <c r="AE39" s="36"/>
      <c r="AF39" s="36"/>
    </row>
    <row r="40" spans="2:32" s="2" customFormat="1" ht="16.5" customHeight="1">
      <c r="B40" s="75"/>
      <c r="C40" s="75"/>
      <c r="D40" s="75"/>
      <c r="E40" s="75"/>
      <c r="F40" s="75"/>
      <c r="G40" s="75"/>
      <c r="H40" s="75"/>
      <c r="I40" s="75"/>
      <c r="J40" s="75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71"/>
      <c r="W40" s="36"/>
      <c r="X40" s="36"/>
      <c r="Y40" s="36"/>
      <c r="Z40" s="36"/>
      <c r="AC40" s="36"/>
      <c r="AD40" s="36"/>
      <c r="AE40" s="36"/>
      <c r="AF40" s="36"/>
    </row>
    <row r="41" spans="2:32" s="2" customFormat="1" ht="16.5" customHeight="1">
      <c r="B41" s="75"/>
      <c r="C41" s="75"/>
      <c r="D41" s="75"/>
      <c r="E41" s="75"/>
      <c r="F41" s="75"/>
      <c r="G41" s="75"/>
      <c r="H41" s="75"/>
      <c r="I41" s="75"/>
      <c r="J41" s="75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71"/>
      <c r="W41" s="36"/>
      <c r="X41" s="36"/>
      <c r="Y41" s="36"/>
      <c r="Z41" s="36"/>
      <c r="AC41" s="36"/>
      <c r="AD41" s="36"/>
      <c r="AE41" s="36"/>
      <c r="AF41" s="36"/>
    </row>
    <row r="42" spans="1:32" s="2" customFormat="1" ht="15" customHeight="1">
      <c r="A42" s="53"/>
      <c r="B42" s="75">
        <f>IF($C$7&lt;&gt;6,"",IF(OR(Q14=1,Q14=2),"","X"))</f>
      </c>
      <c r="C42" s="81">
        <f>IF($C$7&lt;&gt;6,"",IF(Q14="D","",IF(OR(Q14=1,Q14=2,Q14=4),"",IF(M9=0,ROUND(((M9*O6)-(M6*O9))/((M9*K6)+(M6*(-K9))),2),ROUND(((M9*O6)-((M9/M9)*M6*O9))/((M9*K6)+((M9/M9)*M6*(-K9))),3)))))</f>
      </c>
      <c r="D42" s="81"/>
      <c r="E42" s="81"/>
      <c r="F42" s="81"/>
      <c r="G42" s="81"/>
      <c r="H42" s="75"/>
      <c r="I42" s="75"/>
      <c r="J42" s="74">
        <f>IF(Q14=5,"",IF(OR($Q$6="FALSO",$Q$9="FALSO"),"",IF(AND(Q14=3,O6=0,O9=0),"Sistema Homogêneo. As 2 equações = Zero",IF(OR(Q14=1,Q14=3),"",IF(OR($Q$14=4,Q14=""),"",IF(AND(Q14=2,#REF!="Identidade falsa"),CONCATENATE("Identidade falsa:   ",#REF!," = ",#REF!),""))))))</f>
      </c>
      <c r="K42" s="74"/>
      <c r="L42" s="74"/>
      <c r="M42" s="74"/>
      <c r="N42" s="74"/>
      <c r="O42" s="74"/>
      <c r="P42" s="74"/>
      <c r="Q42" s="74"/>
      <c r="R42" s="74"/>
      <c r="S42" s="71"/>
      <c r="T42" s="71"/>
      <c r="U42" s="71"/>
      <c r="W42" s="36"/>
      <c r="X42" s="36"/>
      <c r="Y42" s="36"/>
      <c r="Z42" s="36"/>
      <c r="AC42" s="36"/>
      <c r="AD42" s="36"/>
      <c r="AE42" s="36"/>
      <c r="AF42" s="36"/>
    </row>
    <row r="43" spans="1:32" s="2" customFormat="1" ht="15.75" customHeight="1">
      <c r="A43" s="53"/>
      <c r="B43" s="53"/>
      <c r="C43" s="53"/>
      <c r="D43" s="53"/>
      <c r="E43" s="53"/>
      <c r="F43" s="53"/>
      <c r="G43" s="53"/>
      <c r="H43" s="53"/>
      <c r="I43" s="53"/>
      <c r="W43" s="36"/>
      <c r="X43" s="36"/>
      <c r="Y43" s="36"/>
      <c r="Z43" s="36"/>
      <c r="AC43" s="36"/>
      <c r="AD43" s="36"/>
      <c r="AE43" s="36"/>
      <c r="AF43" s="36"/>
    </row>
    <row r="44" spans="23:32" s="2" customFormat="1" ht="12.75">
      <c r="W44" s="36"/>
      <c r="X44" s="36"/>
      <c r="Y44" s="36"/>
      <c r="Z44" s="36"/>
      <c r="AC44" s="36"/>
      <c r="AD44" s="36"/>
      <c r="AE44" s="36"/>
      <c r="AF44" s="36"/>
    </row>
    <row r="45" spans="23:32" s="2" customFormat="1" ht="12.75">
      <c r="W45" s="36"/>
      <c r="X45" s="36"/>
      <c r="Y45" s="36"/>
      <c r="Z45" s="36"/>
      <c r="AC45" s="36"/>
      <c r="AD45" s="36"/>
      <c r="AE45" s="36"/>
      <c r="AF45" s="36"/>
    </row>
    <row r="46" spans="23:32" s="2" customFormat="1" ht="12.75">
      <c r="W46" s="36"/>
      <c r="X46" s="36"/>
      <c r="Y46" s="36"/>
      <c r="Z46" s="36"/>
      <c r="AC46" s="36"/>
      <c r="AD46" s="36"/>
      <c r="AE46" s="36"/>
      <c r="AF46" s="36"/>
    </row>
    <row r="47" spans="23:32" s="2" customFormat="1" ht="12.75">
      <c r="W47" s="36"/>
      <c r="X47" s="36"/>
      <c r="Y47" s="36"/>
      <c r="Z47" s="36"/>
      <c r="AC47" s="36"/>
      <c r="AD47" s="36"/>
      <c r="AE47" s="36"/>
      <c r="AF47" s="36"/>
    </row>
    <row r="48" spans="23:26" s="2" customFormat="1" ht="12.75">
      <c r="W48" s="36"/>
      <c r="X48" s="36"/>
      <c r="Y48" s="36"/>
      <c r="Z48" s="36"/>
    </row>
    <row r="49" spans="23:26" s="2" customFormat="1" ht="12.75">
      <c r="W49" s="36"/>
      <c r="X49" s="36"/>
      <c r="Y49" s="36"/>
      <c r="Z49" s="36"/>
    </row>
    <row r="50" spans="23:26" s="2" customFormat="1" ht="12.75">
      <c r="W50" s="36"/>
      <c r="X50" s="36"/>
      <c r="Y50" s="36"/>
      <c r="Z50" s="36"/>
    </row>
    <row r="51" spans="23:26" s="2" customFormat="1" ht="12.75">
      <c r="W51" s="36"/>
      <c r="X51" s="36"/>
      <c r="Y51" s="36"/>
      <c r="Z51" s="36"/>
    </row>
    <row r="52" spans="23:26" s="2" customFormat="1" ht="12.75">
      <c r="W52" s="36"/>
      <c r="X52" s="36"/>
      <c r="Y52" s="36"/>
      <c r="Z52" s="36"/>
    </row>
    <row r="53" spans="23:26" s="2" customFormat="1" ht="12.75">
      <c r="W53" s="36"/>
      <c r="X53" s="36"/>
      <c r="Y53" s="36"/>
      <c r="Z53" s="36"/>
    </row>
    <row r="54" spans="23:26" s="2" customFormat="1" ht="12.75">
      <c r="W54" s="36"/>
      <c r="X54" s="36"/>
      <c r="Y54" s="36"/>
      <c r="Z54" s="36"/>
    </row>
    <row r="55" spans="23:26" s="2" customFormat="1" ht="12.75">
      <c r="W55" s="36"/>
      <c r="X55" s="36"/>
      <c r="Y55" s="36"/>
      <c r="Z55" s="36"/>
    </row>
    <row r="56" spans="23:26" s="2" customFormat="1" ht="12.75">
      <c r="W56" s="36"/>
      <c r="X56" s="36"/>
      <c r="Y56" s="36"/>
      <c r="Z56" s="36"/>
    </row>
    <row r="57" spans="23:26" s="2" customFormat="1" ht="12.75">
      <c r="W57" s="36"/>
      <c r="X57" s="36"/>
      <c r="Y57" s="36"/>
      <c r="Z57" s="36"/>
    </row>
    <row r="58" spans="23:26" s="2" customFormat="1" ht="12.75">
      <c r="W58" s="36"/>
      <c r="X58" s="36"/>
      <c r="Y58" s="36"/>
      <c r="Z58" s="36"/>
    </row>
    <row r="59" spans="23:26" s="2" customFormat="1" ht="12.75">
      <c r="W59" s="36"/>
      <c r="X59" s="36"/>
      <c r="Y59" s="36"/>
      <c r="Z59" s="36"/>
    </row>
    <row r="60" spans="23:26" s="2" customFormat="1" ht="12.75">
      <c r="W60" s="36"/>
      <c r="X60" s="36"/>
      <c r="Y60" s="36"/>
      <c r="Z60" s="36"/>
    </row>
    <row r="61" spans="23:26" s="2" customFormat="1" ht="12.75">
      <c r="W61" s="36"/>
      <c r="X61" s="36"/>
      <c r="Y61" s="36"/>
      <c r="Z61" s="36"/>
    </row>
    <row r="62" spans="23:26" s="2" customFormat="1" ht="12.75">
      <c r="W62" s="36"/>
      <c r="X62" s="36"/>
      <c r="Y62" s="36"/>
      <c r="Z62" s="36"/>
    </row>
    <row r="63" spans="23:26" s="2" customFormat="1" ht="12.75">
      <c r="W63" s="36"/>
      <c r="X63" s="36"/>
      <c r="Y63" s="36"/>
      <c r="Z63" s="36"/>
    </row>
    <row r="64" spans="23:26" s="2" customFormat="1" ht="12.75">
      <c r="W64" s="36"/>
      <c r="X64" s="36"/>
      <c r="Y64" s="36"/>
      <c r="Z64" s="36"/>
    </row>
    <row r="65" spans="23:26" s="2" customFormat="1" ht="12.75">
      <c r="W65" s="36"/>
      <c r="X65" s="36"/>
      <c r="Y65" s="36"/>
      <c r="Z65" s="36"/>
    </row>
    <row r="66" spans="23:26" s="2" customFormat="1" ht="12.75">
      <c r="W66" s="36"/>
      <c r="X66" s="36"/>
      <c r="Y66" s="36"/>
      <c r="Z66" s="36"/>
    </row>
    <row r="67" spans="23:26" s="2" customFormat="1" ht="12.75">
      <c r="W67" s="36"/>
      <c r="X67" s="36"/>
      <c r="Y67" s="36"/>
      <c r="Z67" s="36"/>
    </row>
    <row r="68" spans="23:26" s="2" customFormat="1" ht="12.75">
      <c r="W68" s="36"/>
      <c r="X68" s="36"/>
      <c r="Y68" s="36"/>
      <c r="Z68" s="36"/>
    </row>
    <row r="69" spans="23:26" s="2" customFormat="1" ht="12.75">
      <c r="W69" s="36"/>
      <c r="X69" s="36"/>
      <c r="Y69" s="36"/>
      <c r="Z69" s="36"/>
    </row>
    <row r="70" spans="23:26" s="2" customFormat="1" ht="12.75">
      <c r="W70" s="36"/>
      <c r="X70" s="36"/>
      <c r="Y70" s="36"/>
      <c r="Z70" s="36"/>
    </row>
    <row r="71" spans="23:26" s="2" customFormat="1" ht="12.75">
      <c r="W71" s="36"/>
      <c r="X71" s="36"/>
      <c r="Y71" s="36"/>
      <c r="Z71" s="36"/>
    </row>
    <row r="72" spans="23:26" s="2" customFormat="1" ht="12.75">
      <c r="W72" s="36"/>
      <c r="X72" s="36"/>
      <c r="Y72" s="36"/>
      <c r="Z72" s="36"/>
    </row>
    <row r="73" spans="23:26" s="2" customFormat="1" ht="12.75">
      <c r="W73" s="36"/>
      <c r="X73" s="36"/>
      <c r="Y73" s="36"/>
      <c r="Z73" s="36"/>
    </row>
    <row r="74" spans="23:26" s="2" customFormat="1" ht="12.75">
      <c r="W74" s="36"/>
      <c r="X74" s="36"/>
      <c r="Y74" s="36"/>
      <c r="Z74" s="36"/>
    </row>
    <row r="75" spans="23:26" s="2" customFormat="1" ht="12.75">
      <c r="W75" s="36"/>
      <c r="X75" s="36"/>
      <c r="Y75" s="36"/>
      <c r="Z75" s="36"/>
    </row>
    <row r="76" spans="23:26" s="2" customFormat="1" ht="12.75">
      <c r="W76" s="36"/>
      <c r="X76" s="36"/>
      <c r="Y76" s="36"/>
      <c r="Z76" s="36"/>
    </row>
    <row r="77" spans="23:26" s="2" customFormat="1" ht="12.75">
      <c r="W77" s="36"/>
      <c r="X77" s="36"/>
      <c r="Y77" s="36"/>
      <c r="Z77" s="36"/>
    </row>
    <row r="78" spans="23:26" s="2" customFormat="1" ht="12.75">
      <c r="W78" s="36"/>
      <c r="X78" s="36"/>
      <c r="Y78" s="36"/>
      <c r="Z78" s="36"/>
    </row>
    <row r="79" spans="23:26" s="2" customFormat="1" ht="12.75">
      <c r="W79" s="36"/>
      <c r="X79" s="36"/>
      <c r="Y79" s="36"/>
      <c r="Z79" s="36"/>
    </row>
    <row r="80" spans="23:26" s="2" customFormat="1" ht="12.75">
      <c r="W80" s="36"/>
      <c r="X80" s="36"/>
      <c r="Y80" s="36"/>
      <c r="Z80" s="36"/>
    </row>
    <row r="81" spans="23:26" s="2" customFormat="1" ht="12.75">
      <c r="W81" s="36"/>
      <c r="X81" s="36"/>
      <c r="Y81" s="36"/>
      <c r="Z81" s="36"/>
    </row>
    <row r="82" spans="23:26" s="2" customFormat="1" ht="12.75">
      <c r="W82" s="36"/>
      <c r="X82" s="36"/>
      <c r="Y82" s="36"/>
      <c r="Z82" s="36"/>
    </row>
    <row r="83" spans="23:26" s="2" customFormat="1" ht="12.75">
      <c r="W83" s="36"/>
      <c r="X83" s="36"/>
      <c r="Y83" s="36"/>
      <c r="Z83" s="36"/>
    </row>
    <row r="84" spans="23:26" s="2" customFormat="1" ht="12.75">
      <c r="W84" s="36"/>
      <c r="X84" s="36"/>
      <c r="Y84" s="36"/>
      <c r="Z84" s="36"/>
    </row>
  </sheetData>
  <sheetProtection password="CB2B" sheet="1" objects="1" scenarios="1"/>
  <mergeCells count="40">
    <mergeCell ref="C14:D14"/>
    <mergeCell ref="C16:D16"/>
    <mergeCell ref="O5:P5"/>
    <mergeCell ref="R6:T6"/>
    <mergeCell ref="R9:T9"/>
    <mergeCell ref="G15:H15"/>
    <mergeCell ref="R12:T12"/>
    <mergeCell ref="R14:S14"/>
    <mergeCell ref="U1:X1"/>
    <mergeCell ref="I15:U15"/>
    <mergeCell ref="I17:U17"/>
    <mergeCell ref="T14:U14"/>
    <mergeCell ref="A3:T3"/>
    <mergeCell ref="G7:L7"/>
    <mergeCell ref="E14:F14"/>
    <mergeCell ref="O12:P12"/>
    <mergeCell ref="G14:H14"/>
    <mergeCell ref="O11:P11"/>
    <mergeCell ref="O1:R1"/>
    <mergeCell ref="D1:H1"/>
    <mergeCell ref="O6:P6"/>
    <mergeCell ref="O9:P9"/>
    <mergeCell ref="B4:P4"/>
    <mergeCell ref="E2:F2"/>
    <mergeCell ref="O8:P8"/>
    <mergeCell ref="C15:D15"/>
    <mergeCell ref="E15:F15"/>
    <mergeCell ref="E16:F16"/>
    <mergeCell ref="G16:H16"/>
    <mergeCell ref="R16:S16"/>
    <mergeCell ref="T16:U16"/>
    <mergeCell ref="K21:M21"/>
    <mergeCell ref="R21:U21"/>
    <mergeCell ref="I18:P18"/>
    <mergeCell ref="I19:U19"/>
    <mergeCell ref="C24:X24"/>
    <mergeCell ref="C25:X25"/>
    <mergeCell ref="B22:J22"/>
    <mergeCell ref="K22:U22"/>
    <mergeCell ref="C19:E19"/>
  </mergeCells>
  <conditionalFormatting sqref="B42:I42">
    <cfRule type="cellIs" priority="1" dxfId="59" operator="equal" stopIfTrue="1">
      <formula>"Quando  ' a '  for igual a zero"</formula>
    </cfRule>
  </conditionalFormatting>
  <conditionalFormatting sqref="D7:F8">
    <cfRule type="cellIs" priority="2" dxfId="60" operator="equal" stopIfTrue="1">
      <formula>"Função Linear  "</formula>
    </cfRule>
    <cfRule type="cellIs" priority="3" dxfId="61" operator="equal" stopIfTrue="1">
      <formula>"Função 1º Grau  "</formula>
    </cfRule>
    <cfRule type="cellIs" priority="4" dxfId="7" operator="equal" stopIfTrue="1">
      <formula>"Função Constante"</formula>
    </cfRule>
  </conditionalFormatting>
  <conditionalFormatting sqref="N1">
    <cfRule type="cellIs" priority="5" dxfId="0" operator="equal" stopIfTrue="1">
      <formula>"GRAFICO 2"</formula>
    </cfRule>
  </conditionalFormatting>
  <conditionalFormatting sqref="Q6:R6">
    <cfRule type="cellIs" priority="6" dxfId="3" operator="equal" stopIfTrue="1">
      <formula>"verdadeiro"</formula>
    </cfRule>
    <cfRule type="cellIs" priority="7" dxfId="2" operator="equal" stopIfTrue="1">
      <formula>"falso"</formula>
    </cfRule>
    <cfRule type="cellIs" priority="8" dxfId="4" operator="equal" stopIfTrue="1">
      <formula>"altere o valor de X"</formula>
    </cfRule>
  </conditionalFormatting>
  <conditionalFormatting sqref="Q9:R12">
    <cfRule type="cellIs" priority="9" dxfId="3" operator="equal" stopIfTrue="1">
      <formula>"verdadeiro"</formula>
    </cfRule>
    <cfRule type="cellIs" priority="10" dxfId="2" operator="equal" stopIfTrue="1">
      <formula>"falso"</formula>
    </cfRule>
    <cfRule type="cellIs" priority="11" dxfId="1" operator="equal" stopIfTrue="1">
      <formula>"  Identidade Falsa"</formula>
    </cfRule>
  </conditionalFormatting>
  <conditionalFormatting sqref="O1:R1">
    <cfRule type="cellIs" priority="12" dxfId="0" operator="equal" stopIfTrue="1">
      <formula>"GRÁFICO 2"</formula>
    </cfRule>
  </conditionalFormatting>
  <conditionalFormatting sqref="C24:X24">
    <cfRule type="cellIs" priority="13" dxfId="64" operator="equal" stopIfTrue="1">
      <formula>"Sistema Impossível, pois não apresenta solução"</formula>
    </cfRule>
    <cfRule type="cellIs" priority="14" dxfId="65" operator="equal" stopIfTrue="1">
      <formula>"SPI - Sistema Possível, porém, Indeterminado, pois apresenta infinitas soluções"</formula>
    </cfRule>
    <cfRule type="cellIs" priority="15" dxfId="66" operator="equal" stopIfTrue="1">
      <formula>" SPD - Sistema Possível e Determinado, pois apresenta uma única solução"</formula>
    </cfRule>
  </conditionalFormatting>
  <hyperlinks>
    <hyperlink ref="D1:H1" location="Plan1!A1" tooltip="Clique aqui" display="TELA INICIAL"/>
    <hyperlink ref="U1:X1" location="'DELTAS 3'!K1" tooltip="CLIQUE AQUI" display="VERIFICAR DELTA"/>
  </hyperlink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6"/>
  <sheetViews>
    <sheetView zoomScale="90" zoomScaleNormal="90" zoomScalePageLayoutView="0" workbookViewId="0" topLeftCell="A1">
      <selection activeCell="K1" sqref="K1:O1"/>
    </sheetView>
  </sheetViews>
  <sheetFormatPr defaultColWidth="9.140625" defaultRowHeight="12.75"/>
  <cols>
    <col min="1" max="1" width="1.7109375" style="3" customWidth="1"/>
    <col min="2" max="2" width="3.00390625" style="12" customWidth="1"/>
    <col min="3" max="3" width="6.140625" style="3" customWidth="1"/>
    <col min="4" max="4" width="5.8515625" style="3" customWidth="1"/>
    <col min="5" max="5" width="6.421875" style="3" customWidth="1"/>
    <col min="6" max="6" width="5.8515625" style="3" customWidth="1"/>
    <col min="7" max="7" width="6.140625" style="3" customWidth="1"/>
    <col min="8" max="8" width="5.421875" style="3" customWidth="1"/>
    <col min="9" max="9" width="2.00390625" style="3" customWidth="1"/>
    <col min="10" max="10" width="3.7109375" style="3" customWidth="1"/>
    <col min="11" max="11" width="9.140625" style="3" customWidth="1"/>
    <col min="12" max="12" width="2.57421875" style="3" customWidth="1"/>
    <col min="13" max="13" width="8.140625" style="3" customWidth="1"/>
    <col min="14" max="14" width="2.57421875" style="3" customWidth="1"/>
    <col min="15" max="15" width="3.28125" style="3" customWidth="1"/>
    <col min="16" max="16" width="4.7109375" style="3" customWidth="1"/>
    <col min="17" max="17" width="3.421875" style="3" customWidth="1"/>
    <col min="18" max="18" width="5.7109375" style="3" customWidth="1"/>
    <col min="19" max="19" width="4.8515625" style="3" customWidth="1"/>
    <col min="20" max="20" width="4.57421875" style="3" customWidth="1"/>
    <col min="21" max="21" width="5.7109375" style="3" customWidth="1"/>
    <col min="22" max="22" width="9.8515625" style="3" customWidth="1"/>
    <col min="23" max="23" width="3.421875" style="3" customWidth="1"/>
    <col min="24" max="25" width="5.140625" style="3" customWidth="1"/>
    <col min="26" max="26" width="5.421875" style="3" customWidth="1"/>
    <col min="27" max="27" width="4.8515625" style="3" customWidth="1"/>
    <col min="28" max="28" width="9.57421875" style="3" customWidth="1"/>
    <col min="29" max="29" width="4.421875" style="3" customWidth="1"/>
    <col min="30" max="16384" width="9.140625" style="3" customWidth="1"/>
  </cols>
  <sheetData>
    <row r="1" spans="4:18" s="1" customFormat="1" ht="22.5" customHeight="1">
      <c r="D1" s="133"/>
      <c r="E1" s="133"/>
      <c r="F1" s="133"/>
      <c r="G1" s="133"/>
      <c r="H1" s="133"/>
      <c r="J1" s="127"/>
      <c r="K1" s="282" t="s">
        <v>39</v>
      </c>
      <c r="L1" s="282"/>
      <c r="M1" s="282"/>
      <c r="N1" s="282"/>
      <c r="O1" s="282"/>
      <c r="P1" s="31"/>
      <c r="Q1" s="31"/>
      <c r="R1" s="31"/>
    </row>
    <row r="2" spans="4:18" s="13" customFormat="1" ht="11.25" customHeight="1">
      <c r="D2" s="14"/>
      <c r="E2" s="287"/>
      <c r="F2" s="287"/>
      <c r="G2" s="14"/>
      <c r="H2" s="14"/>
      <c r="R2" s="65"/>
    </row>
    <row r="3" spans="1:20" s="2" customFormat="1" ht="17.25" customHeight="1">
      <c r="A3" s="223" t="s">
        <v>44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18" s="2" customFormat="1" ht="14.25" customHeight="1">
      <c r="A4" s="30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4"/>
      <c r="R4" s="4"/>
    </row>
    <row r="5" spans="1:29" s="2" customFormat="1" ht="14.25" customHeight="1">
      <c r="A5" s="30"/>
      <c r="C5" s="6"/>
      <c r="D5" s="4"/>
      <c r="E5" s="4"/>
      <c r="F5" s="96"/>
      <c r="G5" s="37"/>
      <c r="H5" s="37"/>
      <c r="I5" s="37"/>
      <c r="J5" s="37"/>
      <c r="K5" s="37"/>
      <c r="L5" s="37"/>
      <c r="M5" s="37"/>
      <c r="N5" s="97"/>
      <c r="O5" s="336"/>
      <c r="P5" s="336"/>
      <c r="Q5" s="97"/>
      <c r="R5" s="97"/>
      <c r="S5" s="53"/>
      <c r="T5" s="53"/>
      <c r="V5" s="53"/>
      <c r="W5" s="53"/>
      <c r="X5" s="53"/>
      <c r="Y5" s="53"/>
      <c r="Z5" s="53"/>
      <c r="AA5" s="53"/>
      <c r="AB5" s="53"/>
      <c r="AC5" s="53"/>
    </row>
    <row r="6" spans="1:29" s="2" customFormat="1" ht="14.25" customHeight="1">
      <c r="A6" s="30"/>
      <c r="C6" s="6"/>
      <c r="D6" s="4"/>
      <c r="E6" s="337">
        <f>'SISTEMAS 3'!I15</f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107"/>
      <c r="Q6" s="78"/>
      <c r="R6" s="335"/>
      <c r="S6" s="335"/>
      <c r="T6" s="335"/>
      <c r="V6" s="338"/>
      <c r="W6" s="338"/>
      <c r="X6" s="338"/>
      <c r="Y6" s="338"/>
      <c r="Z6" s="338"/>
      <c r="AA6" s="338"/>
      <c r="AB6" s="338"/>
      <c r="AC6" s="338"/>
    </row>
    <row r="7" spans="3:29" s="2" customFormat="1" ht="16.5" customHeight="1">
      <c r="C7" s="62"/>
      <c r="D7" s="67"/>
      <c r="E7" s="106"/>
      <c r="F7" s="108"/>
      <c r="G7" s="340"/>
      <c r="H7" s="340"/>
      <c r="I7" s="340"/>
      <c r="J7" s="340"/>
      <c r="K7" s="340"/>
      <c r="L7" s="340"/>
      <c r="M7" s="108"/>
      <c r="N7" s="108"/>
      <c r="O7" s="108"/>
      <c r="P7" s="109"/>
      <c r="Q7" s="101"/>
      <c r="R7" s="101"/>
      <c r="S7" s="53"/>
      <c r="T7" s="53"/>
      <c r="V7" s="167"/>
      <c r="W7" s="167"/>
      <c r="X7" s="57"/>
      <c r="Y7" s="57"/>
      <c r="Z7" s="57"/>
      <c r="AA7" s="57"/>
      <c r="AB7" s="57"/>
      <c r="AC7" s="57"/>
    </row>
    <row r="8" spans="3:29" s="2" customFormat="1" ht="13.5" customHeight="1">
      <c r="C8" s="49"/>
      <c r="D8" s="67"/>
      <c r="E8" s="337">
        <f>'SISTEMAS 3'!I17</f>
      </c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106"/>
      <c r="Q8" s="103"/>
      <c r="R8" s="97"/>
      <c r="S8" s="53"/>
      <c r="T8" s="53"/>
      <c r="V8" s="341"/>
      <c r="W8" s="341"/>
      <c r="X8" s="341"/>
      <c r="Y8" s="341"/>
      <c r="Z8" s="341"/>
      <c r="AA8" s="341"/>
      <c r="AB8" s="341"/>
      <c r="AC8" s="341"/>
    </row>
    <row r="9" spans="3:29" s="2" customFormat="1" ht="13.5" customHeight="1">
      <c r="C9" s="4"/>
      <c r="D9" s="4"/>
      <c r="E9" s="106"/>
      <c r="F9" s="94"/>
      <c r="G9" s="94"/>
      <c r="H9" s="94"/>
      <c r="I9" s="94"/>
      <c r="J9" s="94"/>
      <c r="K9" s="108"/>
      <c r="L9" s="110"/>
      <c r="M9" s="108"/>
      <c r="N9" s="94"/>
      <c r="O9" s="339"/>
      <c r="P9" s="339"/>
      <c r="Q9" s="78"/>
      <c r="R9" s="335"/>
      <c r="S9" s="335"/>
      <c r="T9" s="335"/>
      <c r="U9" s="71"/>
      <c r="V9" s="268"/>
      <c r="W9" s="268"/>
      <c r="X9" s="268"/>
      <c r="Y9" s="268"/>
      <c r="Z9" s="268"/>
      <c r="AA9" s="268"/>
      <c r="AB9" s="268"/>
      <c r="AC9" s="268"/>
    </row>
    <row r="10" spans="3:29" s="2" customFormat="1" ht="13.5" customHeight="1">
      <c r="C10" s="4"/>
      <c r="D10" s="4"/>
      <c r="E10" s="337">
        <f>'SISTEMAS 3'!I19</f>
      </c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111"/>
      <c r="Q10" s="78"/>
      <c r="R10" s="78"/>
      <c r="S10" s="104"/>
      <c r="T10" s="104"/>
      <c r="U10" s="71"/>
      <c r="V10" s="338"/>
      <c r="W10" s="338"/>
      <c r="X10" s="338"/>
      <c r="Y10" s="338"/>
      <c r="Z10" s="338"/>
      <c r="AA10" s="338"/>
      <c r="AB10" s="338"/>
      <c r="AC10" s="338"/>
    </row>
    <row r="11" spans="3:29" s="2" customFormat="1" ht="13.5" customHeight="1">
      <c r="C11" s="4"/>
      <c r="D11" s="4"/>
      <c r="E11" s="4"/>
      <c r="F11" s="96"/>
      <c r="G11" s="37"/>
      <c r="H11" s="37"/>
      <c r="I11" s="37"/>
      <c r="J11" s="37"/>
      <c r="K11" s="37"/>
      <c r="L11" s="102"/>
      <c r="M11" s="37"/>
      <c r="N11" s="100"/>
      <c r="O11" s="336"/>
      <c r="P11" s="336"/>
      <c r="Q11" s="78"/>
      <c r="R11" s="78"/>
      <c r="S11" s="104"/>
      <c r="T11" s="104"/>
      <c r="U11" s="71"/>
      <c r="V11" s="53"/>
      <c r="W11" s="53"/>
      <c r="X11" s="53"/>
      <c r="Y11" s="53"/>
      <c r="Z11" s="53"/>
      <c r="AA11" s="53"/>
      <c r="AB11" s="53"/>
      <c r="AC11" s="53"/>
    </row>
    <row r="12" spans="3:29" s="2" customFormat="1" ht="18" customHeight="1">
      <c r="C12" s="114" t="s">
        <v>45</v>
      </c>
      <c r="D12" s="4"/>
      <c r="E12" s="4"/>
      <c r="F12" s="96"/>
      <c r="G12" s="37"/>
      <c r="H12" s="37"/>
      <c r="I12" s="37"/>
      <c r="J12" s="37"/>
      <c r="K12" s="37"/>
      <c r="L12" s="102"/>
      <c r="M12" s="37"/>
      <c r="N12" s="100"/>
      <c r="O12" s="98"/>
      <c r="P12" s="98"/>
      <c r="Q12" s="78"/>
      <c r="R12" s="78"/>
      <c r="S12" s="104"/>
      <c r="T12" s="104"/>
      <c r="U12" s="71"/>
      <c r="V12" s="53"/>
      <c r="W12" s="53"/>
      <c r="X12" s="53"/>
      <c r="Y12" s="53"/>
      <c r="Z12" s="53"/>
      <c r="AA12" s="53"/>
      <c r="AB12" s="53"/>
      <c r="AC12" s="53"/>
    </row>
    <row r="13" spans="3:21" s="2" customFormat="1" ht="13.5" customHeight="1">
      <c r="C13" s="4"/>
      <c r="D13" s="4"/>
      <c r="E13" s="4"/>
      <c r="F13" s="96"/>
      <c r="G13" s="37"/>
      <c r="H13" s="37"/>
      <c r="I13" s="37"/>
      <c r="J13" s="37"/>
      <c r="K13" s="76"/>
      <c r="L13" s="99"/>
      <c r="M13" s="76"/>
      <c r="N13" s="100"/>
      <c r="O13" s="334"/>
      <c r="P13" s="334"/>
      <c r="Q13" s="78"/>
      <c r="R13" s="335"/>
      <c r="S13" s="335"/>
      <c r="T13" s="335"/>
      <c r="U13" s="71"/>
    </row>
    <row r="14" spans="3:24" s="2" customFormat="1" ht="17.25" customHeight="1">
      <c r="C14" s="332" t="s">
        <v>1</v>
      </c>
      <c r="D14" s="332"/>
      <c r="E14" s="332" t="s">
        <v>2</v>
      </c>
      <c r="F14" s="332"/>
      <c r="G14" s="332" t="s">
        <v>52</v>
      </c>
      <c r="H14" s="332"/>
      <c r="I14" s="8"/>
      <c r="J14" s="332"/>
      <c r="K14" s="332"/>
      <c r="L14" s="332"/>
      <c r="M14" s="332"/>
      <c r="N14" s="332"/>
      <c r="O14" s="332"/>
      <c r="P14" s="332"/>
      <c r="Q14" s="4"/>
      <c r="R14" s="332"/>
      <c r="S14" s="332"/>
      <c r="T14" s="332"/>
      <c r="U14" s="332"/>
      <c r="V14" s="9"/>
      <c r="W14" s="24"/>
      <c r="X14" s="24"/>
    </row>
    <row r="15" spans="3:28" s="2" customFormat="1" ht="19.5" customHeight="1">
      <c r="C15" s="329">
        <f>IF('SISTEMAS 3'!AA9&lt;&gt;12,"",'SISTEMAS 3'!K6)</f>
      </c>
      <c r="D15" s="329"/>
      <c r="E15" s="329">
        <f>IF('SISTEMAS 3'!AA9&lt;&gt;12,"",'SISTEMAS 3'!M6)</f>
      </c>
      <c r="F15" s="329"/>
      <c r="G15" s="329">
        <f>IF('SISTEMAS 3'!AA9&lt;&gt;12,"",'SISTEMAS 3'!O6)</f>
      </c>
      <c r="H15" s="329"/>
      <c r="I15" s="56"/>
      <c r="J15" s="327"/>
      <c r="K15" s="327"/>
      <c r="L15" s="274"/>
      <c r="M15" s="274"/>
      <c r="N15" s="274"/>
      <c r="O15" s="274"/>
      <c r="P15" s="274"/>
      <c r="Q15" s="68"/>
      <c r="R15" s="274"/>
      <c r="S15" s="274"/>
      <c r="T15" s="327"/>
      <c r="U15" s="327"/>
      <c r="V15" s="82"/>
      <c r="W15" s="8"/>
      <c r="X15" s="274"/>
      <c r="Y15" s="274"/>
      <c r="Z15" s="274"/>
      <c r="AA15" s="274"/>
      <c r="AB15" s="88"/>
    </row>
    <row r="16" spans="3:28" s="2" customFormat="1" ht="19.5" customHeight="1">
      <c r="C16" s="329">
        <f>IF('SISTEMAS 3'!AA9&lt;&gt;12,"",'SISTEMAS 3'!K9)</f>
      </c>
      <c r="D16" s="329"/>
      <c r="E16" s="329">
        <f>IF('SISTEMAS 3'!AA9&lt;&gt;12,"",'SISTEMAS 3'!M9)</f>
      </c>
      <c r="F16" s="329"/>
      <c r="G16" s="329">
        <f>IF('SISTEMAS 3'!AA9&lt;&gt;12,"",'SISTEMAS 3'!O9)</f>
      </c>
      <c r="H16" s="329"/>
      <c r="I16" s="54"/>
      <c r="J16" s="344" t="s">
        <v>62</v>
      </c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82"/>
      <c r="W16" s="8"/>
      <c r="X16" s="274"/>
      <c r="Y16" s="274"/>
      <c r="Z16" s="274"/>
      <c r="AA16" s="274"/>
      <c r="AB16" s="88"/>
    </row>
    <row r="17" spans="3:28" s="2" customFormat="1" ht="19.5" customHeight="1">
      <c r="C17" s="329">
        <f>IF('SISTEMAS 3'!AA9&lt;&gt;12,"",'SISTEMAS 3'!K12)</f>
      </c>
      <c r="D17" s="329"/>
      <c r="E17" s="329">
        <f>IF('SISTEMAS 3'!AA9&lt;&gt;12,"",'SISTEMAS 3'!M12)</f>
      </c>
      <c r="F17" s="329"/>
      <c r="G17" s="329">
        <f>IF('SISTEMAS 3'!AA9&lt;&gt;12,"",'SISTEMAS 3'!O12)</f>
      </c>
      <c r="H17" s="329"/>
      <c r="I17" s="147"/>
      <c r="J17" s="327" t="s">
        <v>70</v>
      </c>
      <c r="K17" s="327"/>
      <c r="L17" s="327"/>
      <c r="M17" s="327"/>
      <c r="N17" s="327"/>
      <c r="O17" s="327"/>
      <c r="P17" s="327"/>
      <c r="Q17" s="57"/>
      <c r="R17" s="274"/>
      <c r="S17" s="274"/>
      <c r="T17" s="327"/>
      <c r="U17" s="327"/>
      <c r="V17" s="82"/>
      <c r="W17" s="8"/>
      <c r="X17" s="274"/>
      <c r="Y17" s="274"/>
      <c r="Z17" s="274"/>
      <c r="AA17" s="274"/>
      <c r="AB17" s="88"/>
    </row>
    <row r="18" spans="5:21" s="2" customFormat="1" ht="15" customHeight="1">
      <c r="E18" s="146"/>
      <c r="F18" s="146"/>
      <c r="G18" s="146"/>
      <c r="H18" s="147"/>
      <c r="I18" s="147"/>
      <c r="K18" s="167"/>
      <c r="L18" s="57"/>
      <c r="M18" s="57"/>
      <c r="N18" s="57"/>
      <c r="O18" s="57"/>
      <c r="P18" s="57"/>
      <c r="Q18" s="57"/>
      <c r="S18" s="71"/>
      <c r="T18" s="71"/>
      <c r="U18" s="71"/>
    </row>
    <row r="19" spans="5:21" s="2" customFormat="1" ht="15" customHeight="1" thickBot="1">
      <c r="E19" s="146"/>
      <c r="F19" s="146"/>
      <c r="G19" s="146"/>
      <c r="H19" s="147"/>
      <c r="I19" s="147"/>
      <c r="K19" s="167"/>
      <c r="L19" s="57"/>
      <c r="M19" s="57"/>
      <c r="N19" s="57"/>
      <c r="O19" s="57"/>
      <c r="P19" s="57"/>
      <c r="Q19" s="57"/>
      <c r="S19" s="71"/>
      <c r="T19" s="71"/>
      <c r="U19" s="71"/>
    </row>
    <row r="20" spans="3:22" s="112" customFormat="1" ht="20.25" customHeight="1" thickBot="1">
      <c r="C20" s="342">
        <f>IF('SISTEMAS 3'!AA9&lt;&gt;12,"",CONCATENATE("(( ",C15,".",E16,".",G17," ) + ( ",E15,".",G16,".",C17," ) + ( ",G15,".",C16,".",E17," ))"))</f>
      </c>
      <c r="D20" s="343"/>
      <c r="E20" s="343"/>
      <c r="F20" s="343"/>
      <c r="G20" s="343"/>
      <c r="H20" s="343"/>
      <c r="I20" s="343"/>
      <c r="J20" s="343"/>
      <c r="K20" s="343"/>
      <c r="L20" s="113" t="s">
        <v>50</v>
      </c>
      <c r="M20" s="324">
        <f>IF('SISTEMAS 3'!AA9&lt;&gt;12,"",CONCATENATE("(( ",G15,".",E16,".",C17," ) + (",E15,".",C16,".",G17," ) + ( ",C15,".",G16,".",E17," ))"))</f>
      </c>
      <c r="N20" s="324"/>
      <c r="O20" s="324"/>
      <c r="P20" s="324"/>
      <c r="Q20" s="324"/>
      <c r="R20" s="324"/>
      <c r="S20" s="324"/>
      <c r="T20" s="324"/>
      <c r="U20" s="324"/>
      <c r="V20" s="325"/>
    </row>
    <row r="21" spans="3:21" s="2" customFormat="1" ht="15" customHeight="1" thickBot="1">
      <c r="C21" s="326"/>
      <c r="D21" s="326"/>
      <c r="E21" s="326"/>
      <c r="F21" s="326"/>
      <c r="G21" s="146"/>
      <c r="H21" s="147"/>
      <c r="I21" s="147"/>
      <c r="K21" s="167"/>
      <c r="L21" s="57"/>
      <c r="M21" s="57"/>
      <c r="N21" s="57"/>
      <c r="O21" s="57"/>
      <c r="P21" s="57"/>
      <c r="Q21" s="57"/>
      <c r="S21" s="71"/>
      <c r="T21" s="71"/>
      <c r="U21" s="71"/>
    </row>
    <row r="22" spans="5:21" s="2" customFormat="1" ht="21" customHeight="1" thickBot="1">
      <c r="E22" s="146"/>
      <c r="F22" s="146"/>
      <c r="G22" s="146"/>
      <c r="H22" s="320" t="s">
        <v>51</v>
      </c>
      <c r="I22" s="321"/>
      <c r="J22" s="321"/>
      <c r="K22" s="321"/>
      <c r="L22" s="322">
        <f>IF('SISTEMAS 3'!AA9&lt;&gt;12,"",((C15*E16*G17)+(E15*G16*C17)+(G15*C16*E17))-((G15*E16*C17)+(E15*C16*G17)+(C15*G16*E17)))</f>
      </c>
      <c r="M22" s="322"/>
      <c r="N22" s="322"/>
      <c r="O22" s="322"/>
      <c r="P22" s="323"/>
      <c r="Q22" s="57"/>
      <c r="S22" s="71"/>
      <c r="T22" s="71"/>
      <c r="U22" s="71"/>
    </row>
    <row r="23" spans="5:21" s="2" customFormat="1" ht="21" customHeight="1">
      <c r="E23" s="146"/>
      <c r="F23" s="146"/>
      <c r="G23" s="146"/>
      <c r="H23" s="177"/>
      <c r="I23" s="177"/>
      <c r="J23" s="177"/>
      <c r="K23" s="177"/>
      <c r="L23" s="105"/>
      <c r="M23" s="105"/>
      <c r="N23" s="105"/>
      <c r="O23" s="105"/>
      <c r="P23" s="105"/>
      <c r="Q23" s="57"/>
      <c r="S23" s="71"/>
      <c r="T23" s="71"/>
      <c r="U23" s="71"/>
    </row>
    <row r="24" spans="3:21" s="2" customFormat="1" ht="21" customHeight="1">
      <c r="C24" s="114" t="s">
        <v>46</v>
      </c>
      <c r="E24" s="146"/>
      <c r="F24" s="146"/>
      <c r="G24" s="146"/>
      <c r="H24" s="177"/>
      <c r="I24" s="177"/>
      <c r="J24" s="177"/>
      <c r="K24" s="177"/>
      <c r="L24" s="105"/>
      <c r="M24" s="105"/>
      <c r="N24" s="105"/>
      <c r="O24" s="105"/>
      <c r="P24" s="105"/>
      <c r="Q24" s="57"/>
      <c r="S24" s="71"/>
      <c r="T24" s="71"/>
      <c r="U24" s="71"/>
    </row>
    <row r="25" spans="3:21" s="2" customFormat="1" ht="13.5" customHeight="1">
      <c r="C25" s="114"/>
      <c r="E25" s="146"/>
      <c r="F25" s="146"/>
      <c r="G25" s="146"/>
      <c r="H25" s="177"/>
      <c r="I25" s="177"/>
      <c r="J25" s="177"/>
      <c r="K25" s="177"/>
      <c r="L25" s="105"/>
      <c r="M25" s="105"/>
      <c r="N25" s="105"/>
      <c r="O25" s="105"/>
      <c r="P25" s="105"/>
      <c r="Q25" s="57"/>
      <c r="S25" s="71"/>
      <c r="T25" s="71"/>
      <c r="U25" s="71"/>
    </row>
    <row r="26" spans="3:21" s="2" customFormat="1" ht="15" customHeight="1">
      <c r="C26" s="332" t="s">
        <v>53</v>
      </c>
      <c r="D26" s="332"/>
      <c r="E26" s="332" t="s">
        <v>2</v>
      </c>
      <c r="F26" s="332"/>
      <c r="G26" s="332" t="s">
        <v>52</v>
      </c>
      <c r="H26" s="332"/>
      <c r="I26" s="332"/>
      <c r="K26" s="167"/>
      <c r="L26" s="57"/>
      <c r="M26" s="57"/>
      <c r="N26" s="57"/>
      <c r="O26" s="57"/>
      <c r="P26" s="57"/>
      <c r="Q26" s="57"/>
      <c r="S26" s="71"/>
      <c r="T26" s="71"/>
      <c r="U26" s="71"/>
    </row>
    <row r="27" spans="3:21" s="2" customFormat="1" ht="21.75" customHeight="1">
      <c r="C27" s="328">
        <f>IF('SISTEMAS 3'!AA9&lt;&gt;12,"",'SISTEMAS 3'!R6)</f>
      </c>
      <c r="D27" s="328"/>
      <c r="E27" s="329">
        <f>IF('SISTEMAS 3'!AA9&lt;&gt;12,"",'SISTEMAS 3'!M6)</f>
      </c>
      <c r="F27" s="329"/>
      <c r="G27" s="329">
        <f>IF('SISTEMAS 3'!AA9&lt;&gt;12,"",'SISTEMAS 3'!O6)</f>
      </c>
      <c r="H27" s="329"/>
      <c r="I27" s="329"/>
      <c r="K27" s="167"/>
      <c r="L27" s="57"/>
      <c r="M27" s="57"/>
      <c r="N27" s="57"/>
      <c r="O27" s="57"/>
      <c r="P27" s="57"/>
      <c r="Q27" s="57"/>
      <c r="S27" s="71"/>
      <c r="T27" s="71"/>
      <c r="U27" s="71"/>
    </row>
    <row r="28" spans="3:21" s="2" customFormat="1" ht="21.75" customHeight="1">
      <c r="C28" s="328">
        <f>IF('SISTEMAS 3'!AA9&lt;&gt;12,"",'SISTEMAS 3'!R9)</f>
      </c>
      <c r="D28" s="328"/>
      <c r="E28" s="329">
        <f>IF('SISTEMAS 3'!AA9&lt;&gt;12,"",'SISTEMAS 3'!M9)</f>
      </c>
      <c r="F28" s="329"/>
      <c r="G28" s="329">
        <f>IF('SISTEMAS 3'!AA9&lt;&gt;12,"",'SISTEMAS 3'!O9)</f>
      </c>
      <c r="H28" s="329"/>
      <c r="I28" s="329"/>
      <c r="K28" s="167" t="s">
        <v>65</v>
      </c>
      <c r="L28" s="57"/>
      <c r="M28" s="57"/>
      <c r="N28" s="57"/>
      <c r="O28" s="57"/>
      <c r="P28" s="57"/>
      <c r="Q28" s="57"/>
      <c r="S28" s="71"/>
      <c r="T28" s="71"/>
      <c r="U28" s="71"/>
    </row>
    <row r="29" spans="3:21" s="2" customFormat="1" ht="21.75" customHeight="1">
      <c r="C29" s="328">
        <f>IF('SISTEMAS 3'!AA9&lt;&gt;12,"",'SISTEMAS 3'!R12)</f>
      </c>
      <c r="D29" s="328"/>
      <c r="E29" s="329">
        <f>IF('SISTEMAS 3'!AA9&lt;&gt;12,"",'SISTEMAS 3'!M12)</f>
      </c>
      <c r="F29" s="329"/>
      <c r="G29" s="329">
        <f>IF('SISTEMAS 3'!AA9&lt;&gt;12,"",'SISTEMAS 3'!O12)</f>
      </c>
      <c r="H29" s="329"/>
      <c r="I29" s="329"/>
      <c r="K29" s="167"/>
      <c r="L29" s="57"/>
      <c r="M29" s="57"/>
      <c r="N29" s="57"/>
      <c r="O29" s="57"/>
      <c r="P29" s="57"/>
      <c r="Q29" s="57"/>
      <c r="S29" s="71"/>
      <c r="T29" s="71"/>
      <c r="U29" s="71"/>
    </row>
    <row r="30" spans="4:21" s="2" customFormat="1" ht="15" customHeight="1">
      <c r="D30" s="167"/>
      <c r="E30" s="57"/>
      <c r="F30" s="57"/>
      <c r="G30" s="57"/>
      <c r="H30" s="57"/>
      <c r="I30" s="57"/>
      <c r="K30" s="167"/>
      <c r="L30" s="57"/>
      <c r="M30" s="57"/>
      <c r="N30" s="57"/>
      <c r="O30" s="57"/>
      <c r="P30" s="57"/>
      <c r="Q30" s="57"/>
      <c r="S30" s="71"/>
      <c r="T30" s="71"/>
      <c r="U30" s="71"/>
    </row>
    <row r="31" spans="5:21" s="2" customFormat="1" ht="15" customHeight="1" thickBot="1">
      <c r="E31" s="146"/>
      <c r="F31" s="146"/>
      <c r="G31" s="146"/>
      <c r="H31" s="147"/>
      <c r="I31" s="147"/>
      <c r="K31" s="167"/>
      <c r="L31" s="57"/>
      <c r="M31" s="57"/>
      <c r="N31" s="57"/>
      <c r="O31" s="57"/>
      <c r="P31" s="57"/>
      <c r="Q31" s="57"/>
      <c r="S31" s="71"/>
      <c r="T31" s="71"/>
      <c r="U31" s="71"/>
    </row>
    <row r="32" spans="3:22" s="2" customFormat="1" ht="21.75" customHeight="1" thickBot="1">
      <c r="C32" s="342">
        <f>IF('SISTEMAS 3'!AA9&lt;&gt;12,"",CONCATENATE("(( ",C27,".",E28,".",G29," ) + ( ",E27,".",G28,".",C29," ) + ( ",G27,".",C28,".",E29," ))"))</f>
      </c>
      <c r="D32" s="343"/>
      <c r="E32" s="343"/>
      <c r="F32" s="343"/>
      <c r="G32" s="343"/>
      <c r="H32" s="343"/>
      <c r="I32" s="343"/>
      <c r="J32" s="343"/>
      <c r="K32" s="343"/>
      <c r="L32" s="113" t="s">
        <v>50</v>
      </c>
      <c r="M32" s="324">
        <f>IF('SISTEMAS 3'!AA9&lt;&gt;12,"",CONCATENATE("(( ",G27,".",E28,".",C29," ) + (",E27,".",C28,".",G29," ) + ( ",C27,".",G28,".",E29," ))"))</f>
      </c>
      <c r="N32" s="324"/>
      <c r="O32" s="324"/>
      <c r="P32" s="324"/>
      <c r="Q32" s="324"/>
      <c r="R32" s="324"/>
      <c r="S32" s="324"/>
      <c r="T32" s="324"/>
      <c r="U32" s="324"/>
      <c r="V32" s="325"/>
    </row>
    <row r="33" spans="3:21" s="2" customFormat="1" ht="15" customHeight="1" thickBot="1">
      <c r="C33" s="326"/>
      <c r="D33" s="326"/>
      <c r="E33" s="326"/>
      <c r="F33" s="326"/>
      <c r="G33" s="146"/>
      <c r="H33" s="147"/>
      <c r="I33" s="147"/>
      <c r="K33" s="167"/>
      <c r="L33" s="57"/>
      <c r="M33" s="57"/>
      <c r="N33" s="57"/>
      <c r="O33" s="57"/>
      <c r="P33" s="57"/>
      <c r="Q33" s="57"/>
      <c r="S33" s="71"/>
      <c r="T33" s="71"/>
      <c r="U33" s="71"/>
    </row>
    <row r="34" spans="5:21" s="2" customFormat="1" ht="21" customHeight="1" thickBot="1">
      <c r="E34" s="146"/>
      <c r="F34" s="146"/>
      <c r="G34" s="146"/>
      <c r="H34" s="320" t="s">
        <v>54</v>
      </c>
      <c r="I34" s="321"/>
      <c r="J34" s="321"/>
      <c r="K34" s="321"/>
      <c r="L34" s="322">
        <f>IF('SISTEMAS 3'!AA9&lt;&gt;12,"",((C27*E28*G29)+(E27*G28*C29)+(G27*C28*E29))-((G27*E28*C29)+(E27*C28*G29)+(C27*G28*E29)))</f>
      </c>
      <c r="M34" s="322"/>
      <c r="N34" s="322"/>
      <c r="O34" s="322"/>
      <c r="P34" s="323"/>
      <c r="Q34" s="57"/>
      <c r="S34" s="71"/>
      <c r="T34" s="71"/>
      <c r="U34" s="71"/>
    </row>
    <row r="35" spans="5:21" s="2" customFormat="1" ht="15" customHeight="1">
      <c r="E35" s="146"/>
      <c r="F35" s="146"/>
      <c r="G35" s="146"/>
      <c r="H35" s="147"/>
      <c r="I35" s="147"/>
      <c r="K35" s="167"/>
      <c r="L35" s="57"/>
      <c r="M35" s="57"/>
      <c r="N35" s="57"/>
      <c r="O35" s="57"/>
      <c r="P35" s="57"/>
      <c r="Q35" s="57"/>
      <c r="S35" s="71"/>
      <c r="T35" s="71"/>
      <c r="U35" s="71"/>
    </row>
    <row r="36" spans="5:21" s="2" customFormat="1" ht="15" customHeight="1">
      <c r="E36" s="146"/>
      <c r="F36" s="146"/>
      <c r="G36" s="146"/>
      <c r="H36" s="147"/>
      <c r="I36" s="147"/>
      <c r="K36" s="167"/>
      <c r="L36" s="57"/>
      <c r="M36" s="57"/>
      <c r="N36" s="57"/>
      <c r="O36" s="57"/>
      <c r="P36" s="57"/>
      <c r="Q36" s="57"/>
      <c r="S36" s="71"/>
      <c r="T36" s="71"/>
      <c r="U36" s="71"/>
    </row>
    <row r="37" spans="1:22" s="2" customFormat="1" ht="17.25" customHeight="1">
      <c r="A37" s="53"/>
      <c r="B37" s="53"/>
      <c r="C37" s="147"/>
      <c r="D37" s="147"/>
      <c r="E37" s="147"/>
      <c r="F37" s="147"/>
      <c r="G37" s="147"/>
      <c r="H37" s="147"/>
      <c r="I37" s="147"/>
      <c r="J37" s="150">
        <f>IF($C$7&lt;&gt;6,"",IF(AND(K9&lt;&gt;0,M9&gt;0),CONCATENATE(K9,"x + ",M9,"y = ",O9),IF(AND(K9&lt;&gt;0,M9&lt;0),CONCATENATE(K9,"x - ",ABS(M9),"y = ",O9),IF(AND(M9=0,K9&lt;&gt;0),CONCATENATE(K9," x = ",O9),IF(AND(M9&lt;&gt;0,K9=0),CONCATENATE(M9," y = ",O9),"")))))</f>
      </c>
      <c r="K37" s="150"/>
      <c r="L37" s="150"/>
      <c r="M37" s="150"/>
      <c r="N37" s="150"/>
      <c r="O37" s="150"/>
      <c r="P37" s="150"/>
      <c r="Q37" s="150"/>
      <c r="R37" s="150"/>
      <c r="S37" s="104"/>
      <c r="T37" s="104"/>
      <c r="U37" s="104"/>
      <c r="V37" s="53"/>
    </row>
    <row r="38" spans="1:26" s="2" customFormat="1" ht="17.25" customHeight="1">
      <c r="A38" s="53"/>
      <c r="B38" s="53"/>
      <c r="C38" s="178" t="s">
        <v>47</v>
      </c>
      <c r="D38" s="147"/>
      <c r="E38" s="147"/>
      <c r="F38" s="147"/>
      <c r="G38" s="147"/>
      <c r="H38" s="147"/>
      <c r="I38" s="147"/>
      <c r="J38" s="295"/>
      <c r="K38" s="295"/>
      <c r="L38" s="295"/>
      <c r="M38" s="150"/>
      <c r="N38" s="150"/>
      <c r="O38" s="150"/>
      <c r="P38" s="150"/>
      <c r="Q38" s="150"/>
      <c r="R38" s="268"/>
      <c r="S38" s="268"/>
      <c r="T38" s="268"/>
      <c r="U38" s="104"/>
      <c r="V38" s="53"/>
      <c r="X38" s="268"/>
      <c r="Y38" s="268"/>
      <c r="Z38" s="268"/>
    </row>
    <row r="39" spans="1:26" s="2" customFormat="1" ht="17.25" customHeight="1">
      <c r="A39" s="53"/>
      <c r="B39" s="53"/>
      <c r="C39" s="178"/>
      <c r="D39" s="147"/>
      <c r="E39" s="147"/>
      <c r="F39" s="147"/>
      <c r="G39" s="147"/>
      <c r="H39" s="147"/>
      <c r="I39" s="147"/>
      <c r="J39" s="147"/>
      <c r="K39" s="147"/>
      <c r="L39" s="147"/>
      <c r="M39" s="150"/>
      <c r="N39" s="150"/>
      <c r="O39" s="150"/>
      <c r="P39" s="150"/>
      <c r="Q39" s="150"/>
      <c r="R39" s="150"/>
      <c r="S39" s="150"/>
      <c r="T39" s="150"/>
      <c r="U39" s="104"/>
      <c r="V39" s="53"/>
      <c r="X39" s="150"/>
      <c r="Y39" s="150"/>
      <c r="Z39" s="150"/>
    </row>
    <row r="40" spans="1:26" s="2" customFormat="1" ht="17.25" customHeight="1">
      <c r="A40" s="53"/>
      <c r="B40" s="53"/>
      <c r="C40" s="332" t="s">
        <v>1</v>
      </c>
      <c r="D40" s="332"/>
      <c r="E40" s="332" t="s">
        <v>53</v>
      </c>
      <c r="F40" s="332"/>
      <c r="G40" s="332" t="s">
        <v>52</v>
      </c>
      <c r="H40" s="332"/>
      <c r="I40" s="332"/>
      <c r="K40" s="167"/>
      <c r="L40" s="57"/>
      <c r="M40" s="57"/>
      <c r="N40" s="57"/>
      <c r="O40" s="57"/>
      <c r="P40" s="57"/>
      <c r="Q40" s="57"/>
      <c r="S40" s="71"/>
      <c r="T40" s="71"/>
      <c r="U40" s="71"/>
      <c r="X40" s="150"/>
      <c r="Y40" s="150"/>
      <c r="Z40" s="150"/>
    </row>
    <row r="41" spans="1:26" s="2" customFormat="1" ht="20.25" customHeight="1">
      <c r="A41" s="53"/>
      <c r="B41" s="53"/>
      <c r="C41" s="345">
        <f>IF('SISTEMAS 3'!AA9&lt;&gt;12,"",'SISTEMAS 3'!K6)</f>
      </c>
      <c r="D41" s="345"/>
      <c r="E41" s="328">
        <f>IF('SISTEMAS 3'!AA9&lt;&gt;12,"",'SISTEMAS 3'!R6)</f>
      </c>
      <c r="F41" s="328"/>
      <c r="G41" s="329">
        <f>IF('SISTEMAS 3'!AA9&lt;&gt;12,"",'SISTEMAS 3'!O6)</f>
      </c>
      <c r="H41" s="329"/>
      <c r="I41" s="329"/>
      <c r="K41" s="167"/>
      <c r="L41" s="57"/>
      <c r="M41" s="57"/>
      <c r="N41" s="57"/>
      <c r="O41" s="57"/>
      <c r="P41" s="57"/>
      <c r="Q41" s="57"/>
      <c r="S41" s="71"/>
      <c r="T41" s="71"/>
      <c r="U41" s="71"/>
      <c r="X41" s="150"/>
      <c r="Y41" s="150"/>
      <c r="Z41" s="150"/>
    </row>
    <row r="42" spans="1:26" s="2" customFormat="1" ht="20.25" customHeight="1">
      <c r="A42" s="53"/>
      <c r="B42" s="53"/>
      <c r="C42" s="345">
        <f>IF('SISTEMAS 3'!AA9&lt;&gt;12,"",'SISTEMAS 3'!K9)</f>
      </c>
      <c r="D42" s="345"/>
      <c r="E42" s="328">
        <f>IF('SISTEMAS 3'!AA9&lt;&gt;12,"",'SISTEMAS 3'!R9)</f>
      </c>
      <c r="F42" s="328"/>
      <c r="G42" s="329">
        <f>IF('SISTEMAS 3'!AA9&lt;&gt;12,"",'SISTEMAS 3'!O9)</f>
      </c>
      <c r="H42" s="329"/>
      <c r="I42" s="329"/>
      <c r="K42" s="167" t="s">
        <v>64</v>
      </c>
      <c r="L42" s="57"/>
      <c r="M42" s="57"/>
      <c r="N42" s="57"/>
      <c r="O42" s="57"/>
      <c r="P42" s="57"/>
      <c r="Q42" s="57"/>
      <c r="S42" s="71"/>
      <c r="T42" s="71"/>
      <c r="U42" s="71"/>
      <c r="X42" s="150"/>
      <c r="Y42" s="150"/>
      <c r="Z42" s="150"/>
    </row>
    <row r="43" spans="1:26" s="2" customFormat="1" ht="20.25" customHeight="1">
      <c r="A43" s="53"/>
      <c r="B43" s="53"/>
      <c r="C43" s="345">
        <f>IF('SISTEMAS 3'!AA9&lt;&gt;12,"",'SISTEMAS 3'!K12)</f>
      </c>
      <c r="D43" s="345"/>
      <c r="E43" s="328">
        <f>IF('SISTEMAS 3'!AA9&lt;&gt;12,"",'SISTEMAS 3'!R12)</f>
      </c>
      <c r="F43" s="328"/>
      <c r="G43" s="329">
        <f>IF('SISTEMAS 3'!AA9&lt;&gt;12,"",'SISTEMAS 3'!O12)</f>
      </c>
      <c r="H43" s="329"/>
      <c r="I43" s="329"/>
      <c r="K43" s="167"/>
      <c r="L43" s="57"/>
      <c r="M43" s="57"/>
      <c r="N43" s="57"/>
      <c r="O43" s="57"/>
      <c r="P43" s="57"/>
      <c r="Q43" s="57"/>
      <c r="S43" s="71"/>
      <c r="T43" s="71"/>
      <c r="U43" s="71"/>
      <c r="X43" s="150"/>
      <c r="Y43" s="150"/>
      <c r="Z43" s="150"/>
    </row>
    <row r="44" spans="1:26" s="2" customFormat="1" ht="17.25" customHeight="1">
      <c r="A44" s="53"/>
      <c r="B44" s="53"/>
      <c r="D44" s="167"/>
      <c r="E44" s="57"/>
      <c r="F44" s="57"/>
      <c r="G44" s="57"/>
      <c r="H44" s="57"/>
      <c r="I44" s="57"/>
      <c r="K44" s="167"/>
      <c r="L44" s="57"/>
      <c r="M44" s="57"/>
      <c r="N44" s="57"/>
      <c r="O44" s="57"/>
      <c r="P44" s="57"/>
      <c r="Q44" s="57"/>
      <c r="S44" s="71"/>
      <c r="T44" s="71"/>
      <c r="U44" s="71"/>
      <c r="X44" s="150"/>
      <c r="Y44" s="150"/>
      <c r="Z44" s="150"/>
    </row>
    <row r="45" spans="1:26" s="2" customFormat="1" ht="17.25" customHeight="1" thickBot="1">
      <c r="A45" s="53"/>
      <c r="B45" s="53"/>
      <c r="E45" s="146"/>
      <c r="F45" s="146"/>
      <c r="G45" s="146"/>
      <c r="H45" s="147"/>
      <c r="I45" s="147"/>
      <c r="K45" s="167"/>
      <c r="L45" s="57"/>
      <c r="M45" s="57"/>
      <c r="N45" s="57"/>
      <c r="O45" s="57"/>
      <c r="P45" s="57"/>
      <c r="Q45" s="57"/>
      <c r="S45" s="71"/>
      <c r="T45" s="71"/>
      <c r="U45" s="71"/>
      <c r="X45" s="150"/>
      <c r="Y45" s="150"/>
      <c r="Z45" s="150"/>
    </row>
    <row r="46" spans="1:26" s="2" customFormat="1" ht="17.25" customHeight="1" thickBot="1">
      <c r="A46" s="53"/>
      <c r="B46" s="53"/>
      <c r="C46" s="342">
        <f>IF('SISTEMAS 3'!AA9&lt;&gt;12,"",CONCATENATE("(( ",C41,".",E42,".",G43," ) + ( ",E41,".",G42,".",C43," ) + ( ",G41,".",C42,".",E43," ))"))</f>
      </c>
      <c r="D46" s="343"/>
      <c r="E46" s="343"/>
      <c r="F46" s="343"/>
      <c r="G46" s="343"/>
      <c r="H46" s="343"/>
      <c r="I46" s="343"/>
      <c r="J46" s="343"/>
      <c r="K46" s="343"/>
      <c r="L46" s="113" t="s">
        <v>50</v>
      </c>
      <c r="M46" s="324">
        <f>IF('SISTEMAS 3'!AA9&lt;&gt;12,"",CONCATENATE("(( ",G41,".",E42,".",C43," ) + (",E41,".",C42,".",G43," ) + ( ",C41,".",G42,".",E43," ))"))</f>
      </c>
      <c r="N46" s="324"/>
      <c r="O46" s="324"/>
      <c r="P46" s="324"/>
      <c r="Q46" s="324"/>
      <c r="R46" s="324"/>
      <c r="S46" s="324"/>
      <c r="T46" s="324"/>
      <c r="U46" s="324"/>
      <c r="V46" s="325"/>
      <c r="X46" s="150"/>
      <c r="Y46" s="150"/>
      <c r="Z46" s="150"/>
    </row>
    <row r="47" spans="1:26" s="2" customFormat="1" ht="17.25" customHeight="1" thickBot="1">
      <c r="A47" s="53"/>
      <c r="B47" s="53"/>
      <c r="C47" s="326"/>
      <c r="D47" s="326"/>
      <c r="E47" s="326"/>
      <c r="F47" s="326"/>
      <c r="G47" s="146"/>
      <c r="H47" s="147"/>
      <c r="I47" s="147"/>
      <c r="K47" s="167"/>
      <c r="L47" s="57"/>
      <c r="M47" s="57"/>
      <c r="N47" s="57"/>
      <c r="O47" s="57"/>
      <c r="P47" s="57"/>
      <c r="Q47" s="57"/>
      <c r="S47" s="71"/>
      <c r="T47" s="71"/>
      <c r="U47" s="71"/>
      <c r="X47" s="150"/>
      <c r="Y47" s="150"/>
      <c r="Z47" s="150"/>
    </row>
    <row r="48" spans="1:26" s="2" customFormat="1" ht="17.25" customHeight="1" thickBot="1">
      <c r="A48" s="53"/>
      <c r="B48" s="53"/>
      <c r="E48" s="146"/>
      <c r="F48" s="146"/>
      <c r="G48" s="146"/>
      <c r="H48" s="320" t="s">
        <v>55</v>
      </c>
      <c r="I48" s="321"/>
      <c r="J48" s="321"/>
      <c r="K48" s="321"/>
      <c r="L48" s="322">
        <f>IF('SISTEMAS 3'!AA9&lt;&gt;12,"",((C41*E42*G43)+(E41*G42*C43)+(G41*C42*E43))-((G41*E42*C43)+(E41*C42*G43)+(C41*G42*E43)))</f>
      </c>
      <c r="M48" s="322"/>
      <c r="N48" s="322"/>
      <c r="O48" s="322"/>
      <c r="P48" s="323"/>
      <c r="Q48" s="57"/>
      <c r="S48" s="71"/>
      <c r="T48" s="71"/>
      <c r="U48" s="71"/>
      <c r="X48" s="150"/>
      <c r="Y48" s="150"/>
      <c r="Z48" s="150"/>
    </row>
    <row r="49" spans="1:26" s="2" customFormat="1" ht="17.25" customHeight="1">
      <c r="A49" s="53"/>
      <c r="B49" s="53"/>
      <c r="E49" s="146"/>
      <c r="F49" s="146"/>
      <c r="G49" s="146"/>
      <c r="H49" s="177"/>
      <c r="I49" s="177"/>
      <c r="J49" s="177"/>
      <c r="K49" s="177"/>
      <c r="L49" s="105"/>
      <c r="M49" s="105"/>
      <c r="N49" s="105"/>
      <c r="O49" s="105"/>
      <c r="P49" s="105"/>
      <c r="Q49" s="57"/>
      <c r="S49" s="71"/>
      <c r="T49" s="71"/>
      <c r="U49" s="71"/>
      <c r="X49" s="150"/>
      <c r="Y49" s="150"/>
      <c r="Z49" s="150"/>
    </row>
    <row r="50" spans="1:26" s="2" customFormat="1" ht="17.25" customHeight="1">
      <c r="A50" s="53"/>
      <c r="B50" s="53"/>
      <c r="E50" s="146"/>
      <c r="F50" s="146"/>
      <c r="G50" s="146"/>
      <c r="H50" s="177"/>
      <c r="I50" s="177"/>
      <c r="J50" s="177"/>
      <c r="K50" s="177"/>
      <c r="L50" s="105"/>
      <c r="M50" s="105"/>
      <c r="N50" s="105"/>
      <c r="O50" s="105"/>
      <c r="P50" s="105"/>
      <c r="Q50" s="57"/>
      <c r="S50" s="71"/>
      <c r="T50" s="71"/>
      <c r="U50" s="71"/>
      <c r="X50" s="150"/>
      <c r="Y50" s="150"/>
      <c r="Z50" s="150"/>
    </row>
    <row r="51" spans="1:26" s="2" customFormat="1" ht="17.25" customHeight="1">
      <c r="A51" s="53"/>
      <c r="B51" s="53"/>
      <c r="C51" s="178" t="s">
        <v>48</v>
      </c>
      <c r="E51" s="146"/>
      <c r="F51" s="146"/>
      <c r="G51" s="146"/>
      <c r="H51" s="177"/>
      <c r="I51" s="177"/>
      <c r="J51" s="177"/>
      <c r="K51" s="177"/>
      <c r="L51" s="105"/>
      <c r="M51" s="105"/>
      <c r="N51" s="105"/>
      <c r="O51" s="105"/>
      <c r="P51" s="105"/>
      <c r="Q51" s="57"/>
      <c r="S51" s="71"/>
      <c r="T51" s="71"/>
      <c r="U51" s="71"/>
      <c r="X51" s="150"/>
      <c r="Y51" s="150"/>
      <c r="Z51" s="150"/>
    </row>
    <row r="52" spans="1:26" s="2" customFormat="1" ht="17.25" customHeight="1">
      <c r="A52" s="53"/>
      <c r="B52" s="53"/>
      <c r="C52" s="178"/>
      <c r="D52" s="147"/>
      <c r="E52" s="147"/>
      <c r="F52" s="147"/>
      <c r="G52" s="147"/>
      <c r="H52" s="147"/>
      <c r="I52" s="147"/>
      <c r="J52" s="147"/>
      <c r="K52" s="147"/>
      <c r="L52" s="147"/>
      <c r="M52" s="150"/>
      <c r="N52" s="150"/>
      <c r="O52" s="150"/>
      <c r="P52" s="150"/>
      <c r="Q52" s="150"/>
      <c r="R52" s="150"/>
      <c r="S52" s="150"/>
      <c r="T52" s="150"/>
      <c r="U52" s="104"/>
      <c r="V52" s="53"/>
      <c r="X52" s="150"/>
      <c r="Y52" s="150"/>
      <c r="Z52" s="150"/>
    </row>
    <row r="53" spans="1:26" s="2" customFormat="1" ht="17.25" customHeight="1">
      <c r="A53" s="53"/>
      <c r="B53" s="53"/>
      <c r="C53" s="332" t="s">
        <v>1</v>
      </c>
      <c r="D53" s="332"/>
      <c r="E53" s="332" t="s">
        <v>2</v>
      </c>
      <c r="F53" s="332"/>
      <c r="G53" s="332" t="s">
        <v>53</v>
      </c>
      <c r="H53" s="332"/>
      <c r="I53" s="332"/>
      <c r="K53" s="167"/>
      <c r="L53" s="57"/>
      <c r="M53" s="57"/>
      <c r="N53" s="57"/>
      <c r="O53" s="57"/>
      <c r="P53" s="57"/>
      <c r="Q53" s="57"/>
      <c r="S53" s="71"/>
      <c r="T53" s="71"/>
      <c r="U53" s="71"/>
      <c r="X53" s="150"/>
      <c r="Y53" s="150"/>
      <c r="Z53" s="150"/>
    </row>
    <row r="54" spans="1:26" s="2" customFormat="1" ht="21.75" customHeight="1">
      <c r="A54" s="53"/>
      <c r="B54" s="53"/>
      <c r="C54" s="345">
        <f>IF('SISTEMAS 3'!AA9&lt;&gt;12,"",'SISTEMAS 3'!K6)</f>
      </c>
      <c r="D54" s="345"/>
      <c r="E54" s="345">
        <f>IF('SISTEMAS 3'!AA9&lt;&gt;12,"",'SISTEMAS 3'!M6)</f>
      </c>
      <c r="F54" s="345"/>
      <c r="G54" s="328">
        <f>IF('SISTEMAS 3'!AA9&lt;&gt;12,"",'SISTEMAS 3'!R6)</f>
      </c>
      <c r="H54" s="328"/>
      <c r="I54" s="328"/>
      <c r="K54" s="167"/>
      <c r="L54" s="57"/>
      <c r="M54" s="57"/>
      <c r="N54" s="57"/>
      <c r="O54" s="57"/>
      <c r="P54" s="57"/>
      <c r="Q54" s="57"/>
      <c r="S54" s="71"/>
      <c r="T54" s="71"/>
      <c r="U54" s="71"/>
      <c r="X54" s="150"/>
      <c r="Y54" s="150"/>
      <c r="Z54" s="150"/>
    </row>
    <row r="55" spans="1:26" s="2" customFormat="1" ht="21.75" customHeight="1">
      <c r="A55" s="53"/>
      <c r="B55" s="53"/>
      <c r="C55" s="345">
        <f>IF('SISTEMAS 3'!AA9&lt;&gt;12,"",'SISTEMAS 3'!K9)</f>
      </c>
      <c r="D55" s="345"/>
      <c r="E55" s="345">
        <f>IF('SISTEMAS 3'!AA9&lt;&gt;12,"",'SISTEMAS 3'!M9)</f>
      </c>
      <c r="F55" s="345"/>
      <c r="G55" s="328">
        <f>IF('SISTEMAS 3'!AA9&lt;&gt;12,"",'SISTEMAS 3'!R9)</f>
      </c>
      <c r="H55" s="328"/>
      <c r="I55" s="328"/>
      <c r="K55" s="167" t="s">
        <v>63</v>
      </c>
      <c r="L55" s="57"/>
      <c r="M55" s="57"/>
      <c r="N55" s="57"/>
      <c r="O55" s="57"/>
      <c r="P55" s="57"/>
      <c r="Q55" s="57"/>
      <c r="S55" s="71"/>
      <c r="T55" s="71"/>
      <c r="U55" s="71"/>
      <c r="X55" s="150"/>
      <c r="Y55" s="150"/>
      <c r="Z55" s="150"/>
    </row>
    <row r="56" spans="1:26" s="2" customFormat="1" ht="21.75" customHeight="1">
      <c r="A56" s="53"/>
      <c r="B56" s="53"/>
      <c r="C56" s="345">
        <f>IF('SISTEMAS 3'!AA9&lt;&gt;12,"",'SISTEMAS 3'!K12)</f>
      </c>
      <c r="D56" s="345"/>
      <c r="E56" s="345">
        <f>IF('SISTEMAS 3'!AA9&lt;&gt;12,"",'SISTEMAS 3'!M12)</f>
      </c>
      <c r="F56" s="345"/>
      <c r="G56" s="328">
        <f>IF('SISTEMAS 3'!AA9&lt;&gt;12,"",'SISTEMAS 3'!R12)</f>
      </c>
      <c r="H56" s="328"/>
      <c r="I56" s="328"/>
      <c r="K56" s="167"/>
      <c r="L56" s="57"/>
      <c r="M56" s="57"/>
      <c r="N56" s="57"/>
      <c r="O56" s="57"/>
      <c r="P56" s="57"/>
      <c r="Q56" s="57"/>
      <c r="S56" s="71"/>
      <c r="T56" s="71"/>
      <c r="U56" s="71"/>
      <c r="X56" s="150"/>
      <c r="Y56" s="150"/>
      <c r="Z56" s="150"/>
    </row>
    <row r="57" spans="1:26" s="2" customFormat="1" ht="17.25" customHeight="1">
      <c r="A57" s="53"/>
      <c r="B57" s="53"/>
      <c r="D57" s="167"/>
      <c r="E57" s="57"/>
      <c r="F57" s="57"/>
      <c r="G57" s="57"/>
      <c r="H57" s="57"/>
      <c r="I57" s="57"/>
      <c r="K57" s="167"/>
      <c r="L57" s="57"/>
      <c r="M57" s="57"/>
      <c r="N57" s="57"/>
      <c r="O57" s="57"/>
      <c r="P57" s="57"/>
      <c r="Q57" s="57"/>
      <c r="S57" s="71"/>
      <c r="T57" s="71"/>
      <c r="U57" s="71"/>
      <c r="X57" s="150"/>
      <c r="Y57" s="150"/>
      <c r="Z57" s="150"/>
    </row>
    <row r="58" spans="1:26" s="2" customFormat="1" ht="17.25" customHeight="1" thickBot="1">
      <c r="A58" s="53"/>
      <c r="B58" s="53"/>
      <c r="E58" s="146"/>
      <c r="F58" s="146"/>
      <c r="G58" s="146"/>
      <c r="H58" s="147"/>
      <c r="I58" s="147"/>
      <c r="K58" s="167"/>
      <c r="L58" s="57"/>
      <c r="M58" s="57"/>
      <c r="N58" s="57"/>
      <c r="O58" s="57"/>
      <c r="P58" s="57"/>
      <c r="Q58" s="57"/>
      <c r="S58" s="71"/>
      <c r="T58" s="71"/>
      <c r="U58" s="71"/>
      <c r="X58" s="150"/>
      <c r="Y58" s="150"/>
      <c r="Z58" s="150"/>
    </row>
    <row r="59" spans="1:26" s="2" customFormat="1" ht="17.25" customHeight="1" thickBot="1">
      <c r="A59" s="53"/>
      <c r="B59" s="53"/>
      <c r="C59" s="342">
        <f>IF('SISTEMAS 3'!AA9&lt;&gt;12,"",CONCATENATE("(( ",C54,".",E55,".",G56," ) + ( ",E54,".",G55,".",C56," ) + ( ",G54,".",C55,".",E56," ))"))</f>
      </c>
      <c r="D59" s="343"/>
      <c r="E59" s="343"/>
      <c r="F59" s="343"/>
      <c r="G59" s="343"/>
      <c r="H59" s="343"/>
      <c r="I59" s="343"/>
      <c r="J59" s="343"/>
      <c r="K59" s="343"/>
      <c r="L59" s="113" t="s">
        <v>50</v>
      </c>
      <c r="M59" s="324">
        <f>IF('SISTEMAS 3'!AA9&lt;&gt;12,"",CONCATENATE("(( ",G54,".",E55,".",C56," ) + (",E54,".",C55,".",G56," ) + ( ",C54,".",G55,".",E56," ))"))</f>
      </c>
      <c r="N59" s="324"/>
      <c r="O59" s="324"/>
      <c r="P59" s="324"/>
      <c r="Q59" s="324"/>
      <c r="R59" s="324"/>
      <c r="S59" s="324"/>
      <c r="T59" s="324"/>
      <c r="U59" s="324"/>
      <c r="V59" s="325"/>
      <c r="X59" s="150"/>
      <c r="Y59" s="150"/>
      <c r="Z59" s="150"/>
    </row>
    <row r="60" spans="1:21" s="2" customFormat="1" ht="17.25" customHeight="1" thickBot="1">
      <c r="A60" s="53"/>
      <c r="B60" s="53"/>
      <c r="C60" s="326"/>
      <c r="D60" s="326"/>
      <c r="E60" s="326"/>
      <c r="F60" s="326"/>
      <c r="G60" s="146"/>
      <c r="H60" s="147"/>
      <c r="I60" s="147"/>
      <c r="K60" s="167"/>
      <c r="L60" s="57"/>
      <c r="M60" s="57"/>
      <c r="N60" s="57"/>
      <c r="O60" s="57"/>
      <c r="P60" s="57"/>
      <c r="Q60" s="57"/>
      <c r="S60" s="71"/>
      <c r="T60" s="71"/>
      <c r="U60" s="71"/>
    </row>
    <row r="61" spans="1:27" s="2" customFormat="1" ht="17.25" customHeight="1" thickBot="1">
      <c r="A61" s="53"/>
      <c r="B61" s="53"/>
      <c r="E61" s="146"/>
      <c r="F61" s="146"/>
      <c r="G61" s="146"/>
      <c r="H61" s="320" t="s">
        <v>56</v>
      </c>
      <c r="I61" s="321"/>
      <c r="J61" s="321"/>
      <c r="K61" s="321"/>
      <c r="L61" s="322">
        <f>IF('SISTEMAS 3'!AA9&lt;&gt;12,"",((C54*E55*G56)+(E54*G55*C56)+(G54*C55*E56))-((G54*E55*C56)+(E54*C55*G56)+(C54*G55*E56)))</f>
      </c>
      <c r="M61" s="322"/>
      <c r="N61" s="322"/>
      <c r="O61" s="322"/>
      <c r="P61" s="323"/>
      <c r="Q61" s="57"/>
      <c r="S61" s="71"/>
      <c r="T61" s="71"/>
      <c r="U61" s="71"/>
      <c r="X61" s="333"/>
      <c r="Y61" s="333"/>
      <c r="Z61" s="333"/>
      <c r="AA61" s="333"/>
    </row>
    <row r="62" spans="1:22" s="2" customFormat="1" ht="1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75"/>
      <c r="N62" s="75"/>
      <c r="O62" s="231"/>
      <c r="P62" s="231"/>
      <c r="Q62" s="331"/>
      <c r="R62" s="331"/>
      <c r="S62" s="104"/>
      <c r="T62" s="104"/>
      <c r="U62" s="104"/>
      <c r="V62" s="53"/>
    </row>
    <row r="63" spans="1:22" s="2" customFormat="1" ht="15" customHeight="1" thickBo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5"/>
      <c r="N63" s="75"/>
      <c r="O63" s="75"/>
      <c r="P63" s="75"/>
      <c r="Q63" s="103"/>
      <c r="R63" s="103"/>
      <c r="S63" s="104"/>
      <c r="T63" s="104"/>
      <c r="U63" s="104"/>
      <c r="V63" s="53"/>
    </row>
    <row r="64" spans="1:22" s="2" customFormat="1" ht="15" customHeight="1">
      <c r="A64" s="53"/>
      <c r="B64" s="53"/>
      <c r="C64" s="53"/>
      <c r="D64" s="311" t="s">
        <v>36</v>
      </c>
      <c r="E64" s="312" t="s">
        <v>57</v>
      </c>
      <c r="F64" s="312"/>
      <c r="G64" s="312">
        <f>L34</f>
      </c>
      <c r="H64" s="312"/>
      <c r="I64" s="313" t="s">
        <v>0</v>
      </c>
      <c r="J64" s="314">
        <f>IF('SISTEMAS 3'!AA9&lt;&gt;12,"",L34/L22)</f>
      </c>
      <c r="K64" s="315"/>
      <c r="L64" s="315"/>
      <c r="M64" s="316"/>
      <c r="N64" s="75"/>
      <c r="O64" s="75"/>
      <c r="P64" s="75"/>
      <c r="Q64" s="103"/>
      <c r="R64" s="103"/>
      <c r="S64" s="104"/>
      <c r="T64" s="104"/>
      <c r="U64" s="104"/>
      <c r="V64" s="53"/>
    </row>
    <row r="65" spans="1:22" s="2" customFormat="1" ht="15" customHeight="1" thickBot="1">
      <c r="A65" s="53"/>
      <c r="B65" s="53"/>
      <c r="C65" s="53"/>
      <c r="D65" s="311"/>
      <c r="E65" s="306" t="s">
        <v>58</v>
      </c>
      <c r="F65" s="306"/>
      <c r="G65" s="306">
        <f>L22</f>
      </c>
      <c r="H65" s="306"/>
      <c r="I65" s="313"/>
      <c r="J65" s="317"/>
      <c r="K65" s="318"/>
      <c r="L65" s="318"/>
      <c r="M65" s="319"/>
      <c r="N65" s="75"/>
      <c r="O65" s="75"/>
      <c r="P65" s="75"/>
      <c r="Q65" s="103"/>
      <c r="R65" s="103"/>
      <c r="S65" s="104"/>
      <c r="T65" s="104"/>
      <c r="U65" s="104"/>
      <c r="V65" s="53"/>
    </row>
    <row r="66" spans="1:22" s="2" customFormat="1" ht="15" customHeight="1" thickBot="1">
      <c r="A66" s="53"/>
      <c r="B66" s="53"/>
      <c r="C66" s="53"/>
      <c r="D66" s="117"/>
      <c r="E66" s="117"/>
      <c r="F66" s="117"/>
      <c r="G66" s="117"/>
      <c r="H66" s="117"/>
      <c r="I66" s="116"/>
      <c r="J66" s="116"/>
      <c r="K66" s="116"/>
      <c r="L66" s="116"/>
      <c r="M66" s="75"/>
      <c r="N66" s="75"/>
      <c r="O66" s="75"/>
      <c r="P66" s="75"/>
      <c r="Q66" s="103"/>
      <c r="R66" s="103"/>
      <c r="S66" s="104"/>
      <c r="T66" s="104"/>
      <c r="U66" s="104"/>
      <c r="V66" s="53"/>
    </row>
    <row r="67" spans="1:22" s="2" customFormat="1" ht="15" customHeight="1">
      <c r="A67" s="53"/>
      <c r="B67" s="53"/>
      <c r="C67" s="53"/>
      <c r="D67" s="311" t="s">
        <v>37</v>
      </c>
      <c r="E67" s="312" t="s">
        <v>60</v>
      </c>
      <c r="F67" s="312"/>
      <c r="G67" s="312">
        <f>L48</f>
      </c>
      <c r="H67" s="312"/>
      <c r="I67" s="313" t="s">
        <v>0</v>
      </c>
      <c r="J67" s="314">
        <f>IF('SISTEMAS 3'!AA9&lt;&gt;12,"",L48/L22)</f>
      </c>
      <c r="K67" s="315"/>
      <c r="L67" s="315"/>
      <c r="M67" s="316"/>
      <c r="N67" s="75"/>
      <c r="O67" s="75"/>
      <c r="P67" s="75"/>
      <c r="Q67" s="103"/>
      <c r="R67" s="103"/>
      <c r="S67" s="104"/>
      <c r="T67" s="104"/>
      <c r="U67" s="104"/>
      <c r="V67" s="53"/>
    </row>
    <row r="68" spans="1:22" s="2" customFormat="1" ht="15" customHeight="1" thickBot="1">
      <c r="A68" s="53"/>
      <c r="B68" s="53"/>
      <c r="C68" s="53"/>
      <c r="D68" s="311"/>
      <c r="E68" s="306" t="s">
        <v>58</v>
      </c>
      <c r="F68" s="306"/>
      <c r="G68" s="306">
        <f>L22</f>
      </c>
      <c r="H68" s="306"/>
      <c r="I68" s="313"/>
      <c r="J68" s="317"/>
      <c r="K68" s="318"/>
      <c r="L68" s="318"/>
      <c r="M68" s="319"/>
      <c r="N68" s="75"/>
      <c r="O68" s="75"/>
      <c r="P68" s="75"/>
      <c r="Q68" s="103"/>
      <c r="R68" s="103"/>
      <c r="S68" s="104"/>
      <c r="T68" s="104"/>
      <c r="U68" s="104"/>
      <c r="V68" s="53"/>
    </row>
    <row r="69" spans="1:22" s="2" customFormat="1" ht="15" customHeight="1" thickBot="1">
      <c r="A69" s="53"/>
      <c r="B69" s="53"/>
      <c r="C69" s="53"/>
      <c r="D69" s="117"/>
      <c r="E69" s="117"/>
      <c r="F69" s="117"/>
      <c r="G69" s="117"/>
      <c r="H69" s="117"/>
      <c r="I69" s="116"/>
      <c r="J69" s="116"/>
      <c r="K69" s="116"/>
      <c r="L69" s="116"/>
      <c r="M69" s="75"/>
      <c r="N69" s="75"/>
      <c r="O69" s="75"/>
      <c r="P69" s="75"/>
      <c r="Q69" s="103"/>
      <c r="R69" s="103"/>
      <c r="S69" s="104"/>
      <c r="T69" s="104"/>
      <c r="U69" s="104"/>
      <c r="V69" s="53"/>
    </row>
    <row r="70" spans="1:22" s="2" customFormat="1" ht="15" customHeight="1">
      <c r="A70" s="53"/>
      <c r="B70" s="53"/>
      <c r="C70" s="53"/>
      <c r="D70" s="311" t="s">
        <v>59</v>
      </c>
      <c r="E70" s="312" t="s">
        <v>61</v>
      </c>
      <c r="F70" s="312"/>
      <c r="G70" s="312">
        <f>L61</f>
      </c>
      <c r="H70" s="312"/>
      <c r="I70" s="313" t="s">
        <v>0</v>
      </c>
      <c r="J70" s="300">
        <f>IF('SISTEMAS 3'!AA9&lt;&gt;12,"",L61/L22)</f>
      </c>
      <c r="K70" s="301"/>
      <c r="L70" s="301"/>
      <c r="M70" s="302"/>
      <c r="N70" s="75"/>
      <c r="O70" s="75"/>
      <c r="P70" s="75"/>
      <c r="Q70" s="103"/>
      <c r="R70" s="103"/>
      <c r="S70" s="104"/>
      <c r="T70" s="104"/>
      <c r="U70" s="104"/>
      <c r="V70" s="53"/>
    </row>
    <row r="71" spans="1:22" s="2" customFormat="1" ht="15" customHeight="1" thickBot="1">
      <c r="A71" s="53"/>
      <c r="B71" s="53"/>
      <c r="C71" s="53"/>
      <c r="D71" s="311"/>
      <c r="E71" s="306" t="s">
        <v>58</v>
      </c>
      <c r="F71" s="306"/>
      <c r="G71" s="306">
        <f>L22</f>
      </c>
      <c r="H71" s="306"/>
      <c r="I71" s="313"/>
      <c r="J71" s="303"/>
      <c r="K71" s="304"/>
      <c r="L71" s="304"/>
      <c r="M71" s="305"/>
      <c r="N71" s="75"/>
      <c r="O71" s="75"/>
      <c r="P71" s="75"/>
      <c r="Q71" s="103"/>
      <c r="R71" s="103"/>
      <c r="S71" s="104"/>
      <c r="T71" s="104"/>
      <c r="U71" s="104"/>
      <c r="V71" s="53"/>
    </row>
    <row r="72" spans="1:22" s="2" customFormat="1" ht="15" customHeight="1">
      <c r="A72" s="53"/>
      <c r="B72" s="53"/>
      <c r="C72" s="53"/>
      <c r="D72" s="44"/>
      <c r="E72" s="44"/>
      <c r="F72" s="44"/>
      <c r="G72" s="44"/>
      <c r="H72" s="44"/>
      <c r="I72" s="44"/>
      <c r="J72" s="44"/>
      <c r="K72" s="44"/>
      <c r="L72" s="44"/>
      <c r="M72" s="75"/>
      <c r="N72" s="75"/>
      <c r="O72" s="75"/>
      <c r="P72" s="75"/>
      <c r="Q72" s="103"/>
      <c r="R72" s="103"/>
      <c r="S72" s="104"/>
      <c r="T72" s="104"/>
      <c r="U72" s="104"/>
      <c r="V72" s="53"/>
    </row>
    <row r="73" spans="1:22" s="2" customFormat="1" ht="15" customHeight="1">
      <c r="A73" s="53"/>
      <c r="B73" s="53"/>
      <c r="C73" s="53"/>
      <c r="D73" s="307"/>
      <c r="E73" s="308"/>
      <c r="F73" s="308"/>
      <c r="G73" s="308"/>
      <c r="H73" s="308"/>
      <c r="I73" s="307"/>
      <c r="J73" s="309"/>
      <c r="K73" s="309"/>
      <c r="L73" s="309"/>
      <c r="M73" s="309"/>
      <c r="N73" s="75"/>
      <c r="O73" s="75"/>
      <c r="P73" s="75"/>
      <c r="Q73" s="103"/>
      <c r="R73" s="103"/>
      <c r="S73" s="104"/>
      <c r="T73" s="104"/>
      <c r="U73" s="104"/>
      <c r="V73" s="53"/>
    </row>
    <row r="74" spans="1:22" s="2" customFormat="1" ht="15" customHeight="1">
      <c r="A74" s="53"/>
      <c r="B74" s="53"/>
      <c r="C74" s="53"/>
      <c r="D74" s="307"/>
      <c r="E74" s="310"/>
      <c r="F74" s="310"/>
      <c r="G74" s="310"/>
      <c r="H74" s="310"/>
      <c r="I74" s="307"/>
      <c r="J74" s="309"/>
      <c r="K74" s="309"/>
      <c r="L74" s="309"/>
      <c r="M74" s="309"/>
      <c r="N74" s="75"/>
      <c r="O74" s="75"/>
      <c r="P74" s="75"/>
      <c r="Q74" s="103"/>
      <c r="R74" s="103"/>
      <c r="S74" s="104"/>
      <c r="T74" s="104"/>
      <c r="U74" s="104"/>
      <c r="V74" s="53"/>
    </row>
    <row r="75" spans="1:22" s="2" customFormat="1" ht="1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75"/>
      <c r="N75" s="75"/>
      <c r="O75" s="75"/>
      <c r="P75" s="75"/>
      <c r="Q75" s="103"/>
      <c r="R75" s="103"/>
      <c r="S75" s="104"/>
      <c r="T75" s="104"/>
      <c r="U75" s="104"/>
      <c r="V75" s="53"/>
    </row>
    <row r="76" spans="1:22" s="2" customFormat="1" ht="1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75"/>
      <c r="N76" s="75"/>
      <c r="O76" s="75"/>
      <c r="P76" s="75"/>
      <c r="Q76" s="103"/>
      <c r="R76" s="103"/>
      <c r="S76" s="104"/>
      <c r="T76" s="104"/>
      <c r="U76" s="104"/>
      <c r="V76" s="53"/>
    </row>
    <row r="77" spans="1:22" s="2" customFormat="1" ht="1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75"/>
      <c r="N77" s="75"/>
      <c r="O77" s="75"/>
      <c r="P77" s="75"/>
      <c r="Q77" s="103"/>
      <c r="R77" s="103"/>
      <c r="S77" s="104"/>
      <c r="T77" s="104"/>
      <c r="U77" s="104"/>
      <c r="V77" s="53"/>
    </row>
    <row r="78" spans="1:22" s="2" customFormat="1" ht="1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75"/>
      <c r="N78" s="75"/>
      <c r="O78" s="75"/>
      <c r="P78" s="75"/>
      <c r="Q78" s="103"/>
      <c r="R78" s="103"/>
      <c r="S78" s="104"/>
      <c r="T78" s="104"/>
      <c r="U78" s="104"/>
      <c r="V78" s="53"/>
    </row>
    <row r="79" spans="1:22" s="2" customFormat="1" ht="1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75"/>
      <c r="N79" s="75"/>
      <c r="O79" s="75"/>
      <c r="P79" s="75"/>
      <c r="Q79" s="103"/>
      <c r="R79" s="103"/>
      <c r="S79" s="104"/>
      <c r="T79" s="104"/>
      <c r="U79" s="104"/>
      <c r="V79" s="53"/>
    </row>
    <row r="80" spans="1:22" s="2" customFormat="1" ht="15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75"/>
      <c r="N80" s="75"/>
      <c r="O80" s="75"/>
      <c r="P80" s="75"/>
      <c r="Q80" s="103"/>
      <c r="R80" s="103"/>
      <c r="S80" s="104"/>
      <c r="T80" s="104"/>
      <c r="U80" s="104"/>
      <c r="V80" s="53"/>
    </row>
    <row r="81" spans="1:22" s="2" customFormat="1" ht="1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75"/>
      <c r="N81" s="75"/>
      <c r="O81" s="75"/>
      <c r="P81" s="75"/>
      <c r="Q81" s="103"/>
      <c r="R81" s="103"/>
      <c r="S81" s="104"/>
      <c r="T81" s="104"/>
      <c r="U81" s="104"/>
      <c r="V81" s="53"/>
    </row>
    <row r="82" spans="1:22" s="2" customFormat="1" ht="1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75"/>
      <c r="N82" s="75"/>
      <c r="O82" s="75"/>
      <c r="P82" s="75"/>
      <c r="Q82" s="103"/>
      <c r="R82" s="103"/>
      <c r="S82" s="104"/>
      <c r="T82" s="104"/>
      <c r="U82" s="104"/>
      <c r="V82" s="53"/>
    </row>
    <row r="83" spans="1:22" s="2" customFormat="1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75"/>
      <c r="N83" s="75"/>
      <c r="O83" s="75"/>
      <c r="P83" s="75"/>
      <c r="Q83" s="103"/>
      <c r="R83" s="103"/>
      <c r="S83" s="104"/>
      <c r="T83" s="104"/>
      <c r="U83" s="104"/>
      <c r="V83" s="53"/>
    </row>
    <row r="84" spans="1:22" s="2" customFormat="1" ht="18.75" customHeight="1">
      <c r="A84" s="53"/>
      <c r="B84" s="231"/>
      <c r="C84" s="231"/>
      <c r="D84" s="231"/>
      <c r="E84" s="231"/>
      <c r="F84" s="231"/>
      <c r="G84" s="231"/>
      <c r="H84" s="231"/>
      <c r="I84" s="231"/>
      <c r="J84" s="231"/>
      <c r="K84" s="330"/>
      <c r="L84" s="330"/>
      <c r="M84" s="330"/>
      <c r="N84" s="330"/>
      <c r="O84" s="330"/>
      <c r="P84" s="330"/>
      <c r="Q84" s="330"/>
      <c r="R84" s="330"/>
      <c r="S84" s="104"/>
      <c r="T84" s="104"/>
      <c r="U84" s="104"/>
      <c r="V84" s="53"/>
    </row>
    <row r="85" spans="1:22" s="2" customFormat="1" ht="15" customHeight="1">
      <c r="A85" s="53"/>
      <c r="B85" s="75"/>
      <c r="C85" s="81"/>
      <c r="D85" s="81"/>
      <c r="E85" s="81"/>
      <c r="F85" s="81"/>
      <c r="G85" s="81"/>
      <c r="H85" s="75"/>
      <c r="I85" s="75"/>
      <c r="J85" s="115"/>
      <c r="K85" s="115"/>
      <c r="L85" s="115"/>
      <c r="M85" s="115"/>
      <c r="N85" s="115"/>
      <c r="O85" s="115"/>
      <c r="P85" s="115"/>
      <c r="Q85" s="115"/>
      <c r="R85" s="115"/>
      <c r="S85" s="104"/>
      <c r="T85" s="104"/>
      <c r="U85" s="104"/>
      <c r="V85" s="53"/>
    </row>
    <row r="86" spans="1:22" s="2" customFormat="1" ht="15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</row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</sheetData>
  <sheetProtection password="CB2B" sheet="1" objects="1" scenarios="1"/>
  <mergeCells count="143">
    <mergeCell ref="H61:K61"/>
    <mergeCell ref="L61:P61"/>
    <mergeCell ref="C59:K59"/>
    <mergeCell ref="C55:D55"/>
    <mergeCell ref="E55:F55"/>
    <mergeCell ref="G55:I55"/>
    <mergeCell ref="C56:D56"/>
    <mergeCell ref="E56:F56"/>
    <mergeCell ref="G56:I56"/>
    <mergeCell ref="C53:D53"/>
    <mergeCell ref="E53:F53"/>
    <mergeCell ref="G53:I53"/>
    <mergeCell ref="C54:D54"/>
    <mergeCell ref="E54:F54"/>
    <mergeCell ref="G54:I54"/>
    <mergeCell ref="C43:D43"/>
    <mergeCell ref="E43:F43"/>
    <mergeCell ref="G43:I43"/>
    <mergeCell ref="C46:K46"/>
    <mergeCell ref="M46:V46"/>
    <mergeCell ref="C47:F47"/>
    <mergeCell ref="C32:K32"/>
    <mergeCell ref="E41:F41"/>
    <mergeCell ref="G41:I41"/>
    <mergeCell ref="C42:D42"/>
    <mergeCell ref="E42:F42"/>
    <mergeCell ref="G42:I42"/>
    <mergeCell ref="C41:D41"/>
    <mergeCell ref="C33:F33"/>
    <mergeCell ref="E29:F29"/>
    <mergeCell ref="G29:I29"/>
    <mergeCell ref="M32:V32"/>
    <mergeCell ref="N14:P14"/>
    <mergeCell ref="R14:S14"/>
    <mergeCell ref="T14:U14"/>
    <mergeCell ref="L14:M14"/>
    <mergeCell ref="R17:S17"/>
    <mergeCell ref="T17:U17"/>
    <mergeCell ref="J16:U16"/>
    <mergeCell ref="E14:F14"/>
    <mergeCell ref="G14:H14"/>
    <mergeCell ref="J14:K14"/>
    <mergeCell ref="C28:D28"/>
    <mergeCell ref="E28:F28"/>
    <mergeCell ref="G28:I28"/>
    <mergeCell ref="C20:K20"/>
    <mergeCell ref="C26:D26"/>
    <mergeCell ref="E26:F26"/>
    <mergeCell ref="G26:I26"/>
    <mergeCell ref="R9:T9"/>
    <mergeCell ref="O5:P5"/>
    <mergeCell ref="V6:AC6"/>
    <mergeCell ref="E2:F2"/>
    <mergeCell ref="E8:O8"/>
    <mergeCell ref="E6:O6"/>
    <mergeCell ref="V8:AC8"/>
    <mergeCell ref="R13:T13"/>
    <mergeCell ref="O11:P11"/>
    <mergeCell ref="E10:O10"/>
    <mergeCell ref="V10:AC10"/>
    <mergeCell ref="K1:O1"/>
    <mergeCell ref="O9:P9"/>
    <mergeCell ref="B4:P4"/>
    <mergeCell ref="R6:T6"/>
    <mergeCell ref="A3:T3"/>
    <mergeCell ref="G7:L7"/>
    <mergeCell ref="C17:D17"/>
    <mergeCell ref="V9:AC9"/>
    <mergeCell ref="C15:D15"/>
    <mergeCell ref="J15:K15"/>
    <mergeCell ref="L15:M15"/>
    <mergeCell ref="N15:P15"/>
    <mergeCell ref="R15:S15"/>
    <mergeCell ref="E15:F15"/>
    <mergeCell ref="G15:H15"/>
    <mergeCell ref="O13:P13"/>
    <mergeCell ref="G64:H64"/>
    <mergeCell ref="C14:D14"/>
    <mergeCell ref="J38:L38"/>
    <mergeCell ref="X61:AA61"/>
    <mergeCell ref="C40:D40"/>
    <mergeCell ref="E40:F40"/>
    <mergeCell ref="G40:I40"/>
    <mergeCell ref="C16:D16"/>
    <mergeCell ref="E16:F16"/>
    <mergeCell ref="G16:H16"/>
    <mergeCell ref="E17:F17"/>
    <mergeCell ref="G17:H17"/>
    <mergeCell ref="K84:R84"/>
    <mergeCell ref="O62:P62"/>
    <mergeCell ref="Q62:R62"/>
    <mergeCell ref="B84:J84"/>
    <mergeCell ref="E64:F64"/>
    <mergeCell ref="E65:F65"/>
    <mergeCell ref="M20:V20"/>
    <mergeCell ref="D64:D65"/>
    <mergeCell ref="J17:P17"/>
    <mergeCell ref="L22:P22"/>
    <mergeCell ref="H34:K34"/>
    <mergeCell ref="L34:P34"/>
    <mergeCell ref="C21:F21"/>
    <mergeCell ref="C27:D27"/>
    <mergeCell ref="E27:F27"/>
    <mergeCell ref="G27:I27"/>
    <mergeCell ref="H22:K22"/>
    <mergeCell ref="C29:D29"/>
    <mergeCell ref="T15:U15"/>
    <mergeCell ref="Z15:AA15"/>
    <mergeCell ref="X16:Y16"/>
    <mergeCell ref="Z16:AA16"/>
    <mergeCell ref="X17:Y17"/>
    <mergeCell ref="Z17:AA17"/>
    <mergeCell ref="X15:Y15"/>
    <mergeCell ref="E68:F68"/>
    <mergeCell ref="G68:H68"/>
    <mergeCell ref="G65:H65"/>
    <mergeCell ref="I64:I65"/>
    <mergeCell ref="R38:T38"/>
    <mergeCell ref="X38:Z38"/>
    <mergeCell ref="H48:K48"/>
    <mergeCell ref="L48:P48"/>
    <mergeCell ref="M59:V59"/>
    <mergeCell ref="C60:F60"/>
    <mergeCell ref="D70:D71"/>
    <mergeCell ref="E70:F70"/>
    <mergeCell ref="G70:H70"/>
    <mergeCell ref="I70:I71"/>
    <mergeCell ref="J64:M65"/>
    <mergeCell ref="D67:D68"/>
    <mergeCell ref="E67:F67"/>
    <mergeCell ref="G67:H67"/>
    <mergeCell ref="I67:I68"/>
    <mergeCell ref="J67:M68"/>
    <mergeCell ref="J70:M71"/>
    <mergeCell ref="E71:F71"/>
    <mergeCell ref="G71:H71"/>
    <mergeCell ref="D73:D74"/>
    <mergeCell ref="E73:F73"/>
    <mergeCell ref="G73:H73"/>
    <mergeCell ref="I73:I74"/>
    <mergeCell ref="J73:M74"/>
    <mergeCell ref="E74:F74"/>
    <mergeCell ref="G74:H74"/>
  </mergeCells>
  <conditionalFormatting sqref="B85:I85">
    <cfRule type="cellIs" priority="1" dxfId="59" operator="equal" stopIfTrue="1">
      <formula>"Quando  ' a '  for igual a zero"</formula>
    </cfRule>
  </conditionalFormatting>
  <conditionalFormatting sqref="D7:E8 F7">
    <cfRule type="cellIs" priority="2" dxfId="60" operator="equal" stopIfTrue="1">
      <formula>"Função Linear  "</formula>
    </cfRule>
    <cfRule type="cellIs" priority="3" dxfId="61" operator="equal" stopIfTrue="1">
      <formula>"Função 1º Grau  "</formula>
    </cfRule>
    <cfRule type="cellIs" priority="4" dxfId="7" operator="equal" stopIfTrue="1">
      <formula>"Função Constante"</formula>
    </cfRule>
  </conditionalFormatting>
  <conditionalFormatting sqref="Q6:R6">
    <cfRule type="cellIs" priority="5" dxfId="3" operator="equal" stopIfTrue="1">
      <formula>"verdadeiro"</formula>
    </cfRule>
    <cfRule type="cellIs" priority="6" dxfId="2" operator="equal" stopIfTrue="1">
      <formula>"falso"</formula>
    </cfRule>
    <cfRule type="cellIs" priority="7" dxfId="4" operator="equal" stopIfTrue="1">
      <formula>"altere o valor de X"</formula>
    </cfRule>
  </conditionalFormatting>
  <conditionalFormatting sqref="Q9:R13">
    <cfRule type="cellIs" priority="8" dxfId="3" operator="equal" stopIfTrue="1">
      <formula>"verdadeiro"</formula>
    </cfRule>
    <cfRule type="cellIs" priority="9" dxfId="2" operator="equal" stopIfTrue="1">
      <formula>"falso"</formula>
    </cfRule>
    <cfRule type="cellIs" priority="10" dxfId="1" operator="equal" stopIfTrue="1">
      <formula>"  Identidade Falsa"</formula>
    </cfRule>
  </conditionalFormatting>
  <conditionalFormatting sqref="P1:R1">
    <cfRule type="cellIs" priority="11" dxfId="0" operator="equal" stopIfTrue="1">
      <formula>"GRÁFICO 2"</formula>
    </cfRule>
  </conditionalFormatting>
  <hyperlinks>
    <hyperlink ref="K1:O1" location="'SISTEMAS 3'!A1" tooltip="Clique aqui" display="RETORNAR"/>
  </hyperlinks>
  <printOptions/>
  <pageMargins left="0.787401575" right="0.787401575" top="0.984251969" bottom="0.984251969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Leidemer</dc:creator>
  <cp:keywords/>
  <dc:description/>
  <cp:lastModifiedBy>Ana</cp:lastModifiedBy>
  <cp:lastPrinted>2003-03-17T18:34:03Z</cp:lastPrinted>
  <dcterms:created xsi:type="dcterms:W3CDTF">2003-03-17T17:51:10Z</dcterms:created>
  <dcterms:modified xsi:type="dcterms:W3CDTF">2014-10-09T19:13:11Z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